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5125" windowHeight="12480" tabRatio="753"/>
  </bookViews>
  <sheets>
    <sheet name="Laws" sheetId="105" r:id="rId1"/>
    <sheet name="Deliverables" sheetId="89" r:id="rId2"/>
    <sheet name="Deliverables - Potential Harm" sheetId="98" r:id="rId3"/>
    <sheet name="Organizational Units" sheetId="91" r:id="rId4"/>
    <sheet name="ComprehensiveStrategic Finances" sheetId="104" r:id="rId5"/>
    <sheet name="Performance Measures" sheetId="62" r:id="rId6"/>
    <sheet name="Strategic Plan Summary" sheetId="93" r:id="rId7"/>
    <sheet name="Drop Down Options" sheetId="36" r:id="rId8"/>
  </sheets>
  <externalReferences>
    <externalReference r:id="rId9"/>
    <externalReference r:id="rId10"/>
    <externalReference r:id="rId11"/>
    <externalReference r:id="rId12"/>
  </externalReferences>
  <definedNames>
    <definedName name="AgencyName">'Drop Down Options'!$A$1:$A$5</definedName>
    <definedName name="BasisforEval" localSheetId="0">'[1]Drop Down Options'!#REF!</definedName>
    <definedName name="BasisforEval">'Drop Down Options'!#REF!</definedName>
    <definedName name="BasisforfurtherEval" localSheetId="0">'[1]Drop Down Options'!#REF!</definedName>
    <definedName name="BasisforfurtherEval">'Drop Down Options'!#REF!</definedName>
    <definedName name="Eval">'Drop Down Options'!$A$17:$A$21</definedName>
    <definedName name="EvalOptions" localSheetId="0">'[1]Drop Down Options'!#REF!</definedName>
    <definedName name="EvalOptions">'Drop Down Options'!#REF!</definedName>
    <definedName name="PartnerEntityType">'Drop Down Options'!$A$24:$A$29</definedName>
    <definedName name="_xlnm.Print_Area" localSheetId="0">Laws!$A$1:$H$84</definedName>
    <definedName name="_xlnm.Print_Area" localSheetId="3">'Organizational Units'!$A$1:$I$18</definedName>
    <definedName name="_xlnm.Print_Area" localSheetId="5">'Performance Measures'!$A$1:$L$16</definedName>
    <definedName name="_xlnm.Print_Titles" localSheetId="4">'ComprehensiveStrategic Finances'!$8:$9</definedName>
    <definedName name="_xlnm.Print_Titles" localSheetId="1">Deliverables!$1:$4</definedName>
    <definedName name="_xlnm.Print_Titles" localSheetId="2">'Deliverables - Potential Harm'!$1:$4</definedName>
    <definedName name="_xlnm.Print_Titles" localSheetId="0">Laws!$1:$5</definedName>
    <definedName name="_xlnm.Print_Titles" localSheetId="3">'Organizational Units'!$6:$6</definedName>
    <definedName name="_xlnm.Print_Titles" localSheetId="5">'Performance Measures'!$6:$6</definedName>
    <definedName name="_xlnm.Print_Titles" localSheetId="6">'Strategic Plan Summary'!$11:$12</definedName>
    <definedName name="TypeofMeasure">'[2]All data'!$C$8:$C$11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1" i="104" l="1"/>
  <c r="B180" i="104"/>
  <c r="B179" i="104"/>
  <c r="B178" i="104"/>
  <c r="E177" i="104"/>
  <c r="B177" i="104"/>
  <c r="J176" i="104"/>
  <c r="B176" i="104"/>
  <c r="S172" i="104"/>
  <c r="S182" i="104" s="1"/>
  <c r="R172" i="104"/>
  <c r="R182" i="104" s="1"/>
  <c r="Q172" i="104"/>
  <c r="Q182" i="104" s="1"/>
  <c r="P172" i="104"/>
  <c r="P182" i="104" s="1"/>
  <c r="O172" i="104"/>
  <c r="O182" i="104" s="1"/>
  <c r="N172" i="104"/>
  <c r="N182" i="104" s="1"/>
  <c r="M172" i="104"/>
  <c r="M182" i="104" s="1"/>
  <c r="L172" i="104"/>
  <c r="L182" i="104" s="1"/>
  <c r="K172" i="104"/>
  <c r="K182" i="104" s="1"/>
  <c r="J172" i="104"/>
  <c r="J182" i="104" s="1"/>
  <c r="I172" i="104"/>
  <c r="I182" i="104" s="1"/>
  <c r="H172" i="104"/>
  <c r="H182" i="104" s="1"/>
  <c r="G172" i="104"/>
  <c r="G182" i="104" s="1"/>
  <c r="F172" i="104"/>
  <c r="F182" i="104" s="1"/>
  <c r="E172" i="104"/>
  <c r="E182" i="104" s="1"/>
  <c r="D172" i="104"/>
  <c r="D182" i="104" s="1"/>
  <c r="C171" i="104"/>
  <c r="S166" i="104"/>
  <c r="S181" i="104" s="1"/>
  <c r="R166" i="104"/>
  <c r="R181" i="104" s="1"/>
  <c r="Q166" i="104"/>
  <c r="Q181" i="104" s="1"/>
  <c r="P166" i="104"/>
  <c r="P181" i="104" s="1"/>
  <c r="N166" i="104"/>
  <c r="N181" i="104" s="1"/>
  <c r="M166" i="104"/>
  <c r="M181" i="104" s="1"/>
  <c r="L166" i="104"/>
  <c r="L181" i="104" s="1"/>
  <c r="K166" i="104"/>
  <c r="K181" i="104" s="1"/>
  <c r="J166" i="104"/>
  <c r="J181" i="104" s="1"/>
  <c r="I166" i="104"/>
  <c r="I181" i="104" s="1"/>
  <c r="H166" i="104"/>
  <c r="G166" i="104"/>
  <c r="G181" i="104" s="1"/>
  <c r="F166" i="104"/>
  <c r="F181" i="104" s="1"/>
  <c r="E166" i="104"/>
  <c r="E181" i="104" s="1"/>
  <c r="C165" i="104"/>
  <c r="C164" i="104"/>
  <c r="D163" i="104"/>
  <c r="C163" i="104" s="1"/>
  <c r="C162" i="104"/>
  <c r="C161" i="104"/>
  <c r="C160" i="104"/>
  <c r="D159" i="104"/>
  <c r="C159" i="104" s="1"/>
  <c r="C157" i="104"/>
  <c r="C156" i="104"/>
  <c r="O155" i="104"/>
  <c r="C155" i="104" s="1"/>
  <c r="C154" i="104"/>
  <c r="C153" i="104"/>
  <c r="O152" i="104"/>
  <c r="D152" i="104"/>
  <c r="C152" i="104" s="1"/>
  <c r="C151" i="104"/>
  <c r="C150" i="104"/>
  <c r="C149" i="104"/>
  <c r="C148" i="104"/>
  <c r="C147" i="104"/>
  <c r="O146" i="104"/>
  <c r="D146" i="104"/>
  <c r="D166" i="104" s="1"/>
  <c r="Q141" i="104"/>
  <c r="M141" i="104"/>
  <c r="S140" i="104"/>
  <c r="R140" i="104"/>
  <c r="Q140" i="104"/>
  <c r="P140" i="104"/>
  <c r="O140" i="104"/>
  <c r="N140" i="104"/>
  <c r="M140" i="104"/>
  <c r="L140" i="104"/>
  <c r="K140" i="104"/>
  <c r="J140" i="104"/>
  <c r="I140" i="104"/>
  <c r="H140" i="104"/>
  <c r="G140" i="104"/>
  <c r="F140" i="104"/>
  <c r="E140" i="104"/>
  <c r="D140" i="104"/>
  <c r="S139" i="104"/>
  <c r="R139" i="104"/>
  <c r="Q139" i="104"/>
  <c r="P139" i="104"/>
  <c r="O139" i="104"/>
  <c r="N139" i="104"/>
  <c r="M139" i="104"/>
  <c r="L139" i="104"/>
  <c r="K139" i="104"/>
  <c r="J139" i="104"/>
  <c r="I139" i="104"/>
  <c r="H139" i="104"/>
  <c r="G139" i="104"/>
  <c r="F139" i="104"/>
  <c r="E139" i="104"/>
  <c r="D139" i="104"/>
  <c r="M138" i="104"/>
  <c r="S135" i="104"/>
  <c r="R135" i="104"/>
  <c r="Q135" i="104"/>
  <c r="P135" i="104"/>
  <c r="O135" i="104"/>
  <c r="N135" i="104"/>
  <c r="M135" i="104"/>
  <c r="L135" i="104"/>
  <c r="K135" i="104"/>
  <c r="J135" i="104"/>
  <c r="I135" i="104"/>
  <c r="H135" i="104"/>
  <c r="G135" i="104"/>
  <c r="F135" i="104"/>
  <c r="E135" i="104"/>
  <c r="D135" i="104"/>
  <c r="M130" i="104"/>
  <c r="M142" i="104" s="1"/>
  <c r="D129" i="104"/>
  <c r="C129" i="104"/>
  <c r="S128" i="104"/>
  <c r="S130" i="104" s="1"/>
  <c r="R128" i="104"/>
  <c r="R130" i="104" s="1"/>
  <c r="Q128" i="104"/>
  <c r="Q130" i="104" s="1"/>
  <c r="Q142" i="104" s="1"/>
  <c r="P128" i="104"/>
  <c r="P130" i="104" s="1"/>
  <c r="P180" i="104" s="1"/>
  <c r="O128" i="104"/>
  <c r="O130" i="104" s="1"/>
  <c r="N128" i="104"/>
  <c r="N130" i="104" s="1"/>
  <c r="M128" i="104"/>
  <c r="L128" i="104"/>
  <c r="L130" i="104" s="1"/>
  <c r="L180" i="104" s="1"/>
  <c r="K128" i="104"/>
  <c r="K130" i="104" s="1"/>
  <c r="J128" i="104"/>
  <c r="J130" i="104" s="1"/>
  <c r="I128" i="104"/>
  <c r="I130" i="104" s="1"/>
  <c r="I142" i="104" s="1"/>
  <c r="H128" i="104"/>
  <c r="H130" i="104" s="1"/>
  <c r="H180" i="104" s="1"/>
  <c r="G128" i="104"/>
  <c r="G130" i="104" s="1"/>
  <c r="F128" i="104"/>
  <c r="F130" i="104" s="1"/>
  <c r="E128" i="104"/>
  <c r="E130" i="104" s="1"/>
  <c r="E142" i="104" s="1"/>
  <c r="D128" i="104"/>
  <c r="C127" i="104"/>
  <c r="C126" i="104"/>
  <c r="B125" i="104"/>
  <c r="S123" i="104"/>
  <c r="S141" i="104" s="1"/>
  <c r="R123" i="104"/>
  <c r="R141" i="104" s="1"/>
  <c r="Q123" i="104"/>
  <c r="Q179" i="104" s="1"/>
  <c r="P123" i="104"/>
  <c r="O123" i="104"/>
  <c r="O141" i="104" s="1"/>
  <c r="N123" i="104"/>
  <c r="N141" i="104" s="1"/>
  <c r="M123" i="104"/>
  <c r="M179" i="104" s="1"/>
  <c r="L123" i="104"/>
  <c r="K123" i="104"/>
  <c r="K141" i="104" s="1"/>
  <c r="J123" i="104"/>
  <c r="J141" i="104" s="1"/>
  <c r="I123" i="104"/>
  <c r="I179" i="104" s="1"/>
  <c r="H123" i="104"/>
  <c r="G123" i="104"/>
  <c r="G141" i="104" s="1"/>
  <c r="F123" i="104"/>
  <c r="F141" i="104" s="1"/>
  <c r="E123" i="104"/>
  <c r="E179" i="104" s="1"/>
  <c r="D123" i="104"/>
  <c r="B123" i="104"/>
  <c r="S122" i="104"/>
  <c r="R122" i="104"/>
  <c r="Q122" i="104"/>
  <c r="P122" i="104"/>
  <c r="O122" i="104"/>
  <c r="N122" i="104"/>
  <c r="M122" i="104"/>
  <c r="L122" i="104"/>
  <c r="K122" i="104"/>
  <c r="J122" i="104"/>
  <c r="I122" i="104"/>
  <c r="H122" i="104"/>
  <c r="G122" i="104"/>
  <c r="F122" i="104"/>
  <c r="E122" i="104"/>
  <c r="D122" i="104"/>
  <c r="B122" i="104"/>
  <c r="B121" i="104"/>
  <c r="R118" i="104"/>
  <c r="Q118" i="104"/>
  <c r="P118" i="104"/>
  <c r="N118" i="104"/>
  <c r="I118" i="104"/>
  <c r="H118" i="104"/>
  <c r="P116" i="104"/>
  <c r="C116" i="104" s="1"/>
  <c r="O115" i="104"/>
  <c r="M115" i="104"/>
  <c r="L115" i="104"/>
  <c r="J115" i="104"/>
  <c r="G115" i="104"/>
  <c r="F115" i="104"/>
  <c r="P114" i="104"/>
  <c r="C114" i="104" s="1"/>
  <c r="S111" i="104"/>
  <c r="R111" i="104"/>
  <c r="Q111" i="104"/>
  <c r="P111" i="104"/>
  <c r="O111" i="104"/>
  <c r="N111" i="104"/>
  <c r="M111" i="104"/>
  <c r="L111" i="104"/>
  <c r="K111" i="104"/>
  <c r="J111" i="104"/>
  <c r="I111" i="104"/>
  <c r="H111" i="104"/>
  <c r="G111" i="104"/>
  <c r="F111" i="104"/>
  <c r="E111" i="104"/>
  <c r="D111" i="104"/>
  <c r="S110" i="104"/>
  <c r="R110" i="104"/>
  <c r="Q110" i="104"/>
  <c r="P110" i="104"/>
  <c r="O110" i="104"/>
  <c r="N110" i="104"/>
  <c r="M110" i="104"/>
  <c r="L110" i="104"/>
  <c r="K110" i="104"/>
  <c r="J110" i="104"/>
  <c r="I110" i="104"/>
  <c r="H110" i="104"/>
  <c r="G110" i="104"/>
  <c r="F110" i="104"/>
  <c r="E110" i="104"/>
  <c r="D110" i="104"/>
  <c r="P107" i="104"/>
  <c r="D107" i="104"/>
  <c r="C107" i="104"/>
  <c r="S104" i="104"/>
  <c r="R104" i="104"/>
  <c r="Q104" i="104"/>
  <c r="P104" i="104"/>
  <c r="O104" i="104"/>
  <c r="N104" i="104"/>
  <c r="M104" i="104"/>
  <c r="L104" i="104"/>
  <c r="K104" i="104"/>
  <c r="J104" i="104"/>
  <c r="I104" i="104"/>
  <c r="H104" i="104"/>
  <c r="G104" i="104"/>
  <c r="F104" i="104"/>
  <c r="E104" i="104"/>
  <c r="D104" i="104"/>
  <c r="S103" i="104"/>
  <c r="R103" i="104"/>
  <c r="Q103" i="104"/>
  <c r="P103" i="104"/>
  <c r="O103" i="104"/>
  <c r="N103" i="104"/>
  <c r="M103" i="104"/>
  <c r="L103" i="104"/>
  <c r="K103" i="104"/>
  <c r="J103" i="104"/>
  <c r="I103" i="104"/>
  <c r="H103" i="104"/>
  <c r="G103" i="104"/>
  <c r="F103" i="104"/>
  <c r="E103" i="104"/>
  <c r="D103" i="104"/>
  <c r="S102" i="104"/>
  <c r="R102" i="104"/>
  <c r="Q102" i="104"/>
  <c r="P102" i="104"/>
  <c r="O102" i="104"/>
  <c r="N102" i="104"/>
  <c r="M102" i="104"/>
  <c r="L102" i="104"/>
  <c r="K102" i="104"/>
  <c r="J102" i="104"/>
  <c r="I102" i="104"/>
  <c r="H102" i="104"/>
  <c r="G102" i="104"/>
  <c r="F102" i="104"/>
  <c r="E102" i="104"/>
  <c r="D102" i="104"/>
  <c r="S101" i="104"/>
  <c r="S178" i="104" s="1"/>
  <c r="R101" i="104"/>
  <c r="R178" i="104" s="1"/>
  <c r="Q101" i="104"/>
  <c r="Q178" i="104" s="1"/>
  <c r="P101" i="104"/>
  <c r="P178" i="104" s="1"/>
  <c r="O101" i="104"/>
  <c r="O178" i="104" s="1"/>
  <c r="N101" i="104"/>
  <c r="N178" i="104" s="1"/>
  <c r="M101" i="104"/>
  <c r="M178" i="104" s="1"/>
  <c r="L101" i="104"/>
  <c r="L178" i="104" s="1"/>
  <c r="K101" i="104"/>
  <c r="K178" i="104" s="1"/>
  <c r="J101" i="104"/>
  <c r="J178" i="104" s="1"/>
  <c r="I101" i="104"/>
  <c r="I178" i="104" s="1"/>
  <c r="H101" i="104"/>
  <c r="H178" i="104" s="1"/>
  <c r="G101" i="104"/>
  <c r="G178" i="104" s="1"/>
  <c r="F101" i="104"/>
  <c r="F178" i="104" s="1"/>
  <c r="E101" i="104"/>
  <c r="E178" i="104" s="1"/>
  <c r="D101" i="104"/>
  <c r="D178" i="104" s="1"/>
  <c r="S100" i="104"/>
  <c r="S177" i="104" s="1"/>
  <c r="R100" i="104"/>
  <c r="R177" i="104" s="1"/>
  <c r="Q100" i="104"/>
  <c r="Q177" i="104" s="1"/>
  <c r="P100" i="104"/>
  <c r="P177" i="104" s="1"/>
  <c r="O100" i="104"/>
  <c r="O177" i="104" s="1"/>
  <c r="N100" i="104"/>
  <c r="N177" i="104" s="1"/>
  <c r="M100" i="104"/>
  <c r="M177" i="104" s="1"/>
  <c r="L100" i="104"/>
  <c r="L177" i="104" s="1"/>
  <c r="K100" i="104"/>
  <c r="K177" i="104" s="1"/>
  <c r="J100" i="104"/>
  <c r="J177" i="104" s="1"/>
  <c r="I100" i="104"/>
  <c r="I177" i="104" s="1"/>
  <c r="H100" i="104"/>
  <c r="H177" i="104" s="1"/>
  <c r="G100" i="104"/>
  <c r="G177" i="104" s="1"/>
  <c r="F100" i="104"/>
  <c r="F177" i="104" s="1"/>
  <c r="E100" i="104"/>
  <c r="D100" i="104"/>
  <c r="D177" i="104" s="1"/>
  <c r="S99" i="104"/>
  <c r="S176" i="104" s="1"/>
  <c r="R99" i="104"/>
  <c r="R138" i="104" s="1"/>
  <c r="Q99" i="104"/>
  <c r="Q176" i="104" s="1"/>
  <c r="P99" i="104"/>
  <c r="O99" i="104"/>
  <c r="O176" i="104" s="1"/>
  <c r="N99" i="104"/>
  <c r="N138" i="104" s="1"/>
  <c r="M99" i="104"/>
  <c r="M176" i="104" s="1"/>
  <c r="L99" i="104"/>
  <c r="K99" i="104"/>
  <c r="K176" i="104" s="1"/>
  <c r="J99" i="104"/>
  <c r="J138" i="104" s="1"/>
  <c r="I99" i="104"/>
  <c r="I176" i="104" s="1"/>
  <c r="H99" i="104"/>
  <c r="G99" i="104"/>
  <c r="G176" i="104" s="1"/>
  <c r="F99" i="104"/>
  <c r="F138" i="104" s="1"/>
  <c r="E99" i="104"/>
  <c r="E176" i="104" s="1"/>
  <c r="D99" i="104"/>
  <c r="J91" i="104"/>
  <c r="F91" i="104"/>
  <c r="B90" i="104"/>
  <c r="S89" i="104"/>
  <c r="R89" i="104"/>
  <c r="Q89" i="104"/>
  <c r="P89" i="104"/>
  <c r="O89" i="104"/>
  <c r="N89" i="104"/>
  <c r="M89" i="104"/>
  <c r="L89" i="104"/>
  <c r="K89" i="104"/>
  <c r="J89" i="104"/>
  <c r="I89" i="104"/>
  <c r="H89" i="104"/>
  <c r="G89" i="104"/>
  <c r="F89" i="104"/>
  <c r="E89" i="104"/>
  <c r="D89" i="104"/>
  <c r="S88" i="104"/>
  <c r="R88" i="104"/>
  <c r="Q88" i="104"/>
  <c r="P88" i="104"/>
  <c r="O88" i="104"/>
  <c r="N88" i="104"/>
  <c r="M88" i="104"/>
  <c r="L88" i="104"/>
  <c r="K88" i="104"/>
  <c r="J88" i="104"/>
  <c r="I88" i="104"/>
  <c r="H88" i="104"/>
  <c r="G88" i="104"/>
  <c r="F88" i="104"/>
  <c r="E88" i="104"/>
  <c r="D88" i="104"/>
  <c r="S87" i="104"/>
  <c r="R87" i="104"/>
  <c r="Q87" i="104"/>
  <c r="P87" i="104"/>
  <c r="O87" i="104"/>
  <c r="N87" i="104"/>
  <c r="M87" i="104"/>
  <c r="L87" i="104"/>
  <c r="K87" i="104"/>
  <c r="J87" i="104"/>
  <c r="I87" i="104"/>
  <c r="H87" i="104"/>
  <c r="G87" i="104"/>
  <c r="F87" i="104"/>
  <c r="E87" i="104"/>
  <c r="D87" i="104"/>
  <c r="S86" i="104"/>
  <c r="R86" i="104"/>
  <c r="Q86" i="104"/>
  <c r="P86" i="104"/>
  <c r="O86" i="104"/>
  <c r="N86" i="104"/>
  <c r="M86" i="104"/>
  <c r="L86" i="104"/>
  <c r="K86" i="104"/>
  <c r="J86" i="104"/>
  <c r="I86" i="104"/>
  <c r="H86" i="104"/>
  <c r="G86" i="104"/>
  <c r="F86" i="104"/>
  <c r="E86" i="104"/>
  <c r="D86" i="104"/>
  <c r="S82" i="104"/>
  <c r="S92" i="104" s="1"/>
  <c r="R82" i="104"/>
  <c r="R92" i="104" s="1"/>
  <c r="Q82" i="104"/>
  <c r="Q92" i="104" s="1"/>
  <c r="P82" i="104"/>
  <c r="P92" i="104" s="1"/>
  <c r="O82" i="104"/>
  <c r="O92" i="104" s="1"/>
  <c r="N82" i="104"/>
  <c r="N92" i="104" s="1"/>
  <c r="M82" i="104"/>
  <c r="M92" i="104" s="1"/>
  <c r="L82" i="104"/>
  <c r="L92" i="104" s="1"/>
  <c r="K82" i="104"/>
  <c r="K92" i="104" s="1"/>
  <c r="J82" i="104"/>
  <c r="J92" i="104" s="1"/>
  <c r="I82" i="104"/>
  <c r="I92" i="104" s="1"/>
  <c r="H82" i="104"/>
  <c r="H92" i="104" s="1"/>
  <c r="G82" i="104"/>
  <c r="G92" i="104" s="1"/>
  <c r="F82" i="104"/>
  <c r="F92" i="104" s="1"/>
  <c r="E82" i="104"/>
  <c r="E92" i="104" s="1"/>
  <c r="D82" i="104"/>
  <c r="D92" i="104" s="1"/>
  <c r="C81" i="104"/>
  <c r="S76" i="104"/>
  <c r="S91" i="104" s="1"/>
  <c r="R76" i="104"/>
  <c r="R91" i="104" s="1"/>
  <c r="Q76" i="104"/>
  <c r="Q91" i="104" s="1"/>
  <c r="P76" i="104"/>
  <c r="P91" i="104" s="1"/>
  <c r="N76" i="104"/>
  <c r="N91" i="104" s="1"/>
  <c r="M76" i="104"/>
  <c r="M91" i="104" s="1"/>
  <c r="L76" i="104"/>
  <c r="L91" i="104" s="1"/>
  <c r="K76" i="104"/>
  <c r="K91" i="104" s="1"/>
  <c r="J76" i="104"/>
  <c r="I76" i="104"/>
  <c r="I91" i="104" s="1"/>
  <c r="H76" i="104"/>
  <c r="H91" i="104" s="1"/>
  <c r="G76" i="104"/>
  <c r="G91" i="104" s="1"/>
  <c r="F76" i="104"/>
  <c r="E76" i="104"/>
  <c r="E91" i="104" s="1"/>
  <c r="C75" i="104"/>
  <c r="C74" i="104"/>
  <c r="D73" i="104"/>
  <c r="C73" i="104"/>
  <c r="C72" i="104"/>
  <c r="C71" i="104"/>
  <c r="C70" i="104"/>
  <c r="D69" i="104"/>
  <c r="C69" i="104" s="1"/>
  <c r="C67" i="104"/>
  <c r="C66" i="104"/>
  <c r="O65" i="104"/>
  <c r="C65" i="104" s="1"/>
  <c r="C64" i="104"/>
  <c r="C63" i="104"/>
  <c r="O62" i="104"/>
  <c r="D62" i="104"/>
  <c r="C61" i="104"/>
  <c r="C60" i="104"/>
  <c r="C59" i="104"/>
  <c r="C58" i="104"/>
  <c r="C57" i="104"/>
  <c r="O56" i="104"/>
  <c r="D56" i="104"/>
  <c r="D76" i="104" s="1"/>
  <c r="D91" i="104" s="1"/>
  <c r="S51" i="104"/>
  <c r="R51" i="104"/>
  <c r="Q51" i="104"/>
  <c r="P51" i="104"/>
  <c r="O51" i="104"/>
  <c r="N51" i="104"/>
  <c r="M51" i="104"/>
  <c r="L51" i="104"/>
  <c r="K51" i="104"/>
  <c r="J51" i="104"/>
  <c r="I51" i="104"/>
  <c r="H51" i="104"/>
  <c r="G51" i="104"/>
  <c r="F51" i="104"/>
  <c r="E51" i="104"/>
  <c r="D51" i="104"/>
  <c r="S48" i="104"/>
  <c r="R48" i="104"/>
  <c r="Q48" i="104"/>
  <c r="P48" i="104"/>
  <c r="O48" i="104"/>
  <c r="N48" i="104"/>
  <c r="M48" i="104"/>
  <c r="L48" i="104"/>
  <c r="K48" i="104"/>
  <c r="J48" i="104"/>
  <c r="I48" i="104"/>
  <c r="H48" i="104"/>
  <c r="G48" i="104"/>
  <c r="F48" i="104"/>
  <c r="E48" i="104"/>
  <c r="D48" i="104"/>
  <c r="S40" i="104"/>
  <c r="S52" i="104" s="1"/>
  <c r="O40" i="104"/>
  <c r="O52" i="104" s="1"/>
  <c r="L40" i="104"/>
  <c r="L90" i="104" s="1"/>
  <c r="L93" i="104" s="1"/>
  <c r="K40" i="104"/>
  <c r="K52" i="104" s="1"/>
  <c r="G40" i="104"/>
  <c r="G52" i="104" s="1"/>
  <c r="D40" i="104"/>
  <c r="D90" i="104" s="1"/>
  <c r="D93" i="104" s="1"/>
  <c r="D39" i="104"/>
  <c r="C39" i="104" s="1"/>
  <c r="S38" i="104"/>
  <c r="R38" i="104"/>
  <c r="R40" i="104" s="1"/>
  <c r="R90" i="104" s="1"/>
  <c r="Q38" i="104"/>
  <c r="Q40" i="104" s="1"/>
  <c r="P38" i="104"/>
  <c r="P40" i="104" s="1"/>
  <c r="P90" i="104" s="1"/>
  <c r="P93" i="104" s="1"/>
  <c r="O38" i="104"/>
  <c r="N38" i="104"/>
  <c r="N40" i="104" s="1"/>
  <c r="N90" i="104" s="1"/>
  <c r="M38" i="104"/>
  <c r="M40" i="104" s="1"/>
  <c r="L38" i="104"/>
  <c r="K38" i="104"/>
  <c r="J38" i="104"/>
  <c r="J40" i="104" s="1"/>
  <c r="J90" i="104" s="1"/>
  <c r="J93" i="104" s="1"/>
  <c r="I38" i="104"/>
  <c r="I40" i="104" s="1"/>
  <c r="H38" i="104"/>
  <c r="H40" i="104" s="1"/>
  <c r="H90" i="104" s="1"/>
  <c r="H93" i="104" s="1"/>
  <c r="G38" i="104"/>
  <c r="F38" i="104"/>
  <c r="E38" i="104"/>
  <c r="E40" i="104" s="1"/>
  <c r="D38" i="104"/>
  <c r="C37" i="104"/>
  <c r="C36" i="104"/>
  <c r="P26" i="104"/>
  <c r="C26" i="104" s="1"/>
  <c r="O25" i="104"/>
  <c r="M25" i="104"/>
  <c r="L25" i="104"/>
  <c r="J25" i="104"/>
  <c r="G25" i="104"/>
  <c r="F25" i="104"/>
  <c r="C24" i="104"/>
  <c r="P17" i="104"/>
  <c r="C17" i="104"/>
  <c r="L183" i="104" l="1"/>
  <c r="N93" i="104"/>
  <c r="Q138" i="104"/>
  <c r="O166" i="104"/>
  <c r="O181" i="104" s="1"/>
  <c r="C172" i="104"/>
  <c r="C182" i="104" s="1"/>
  <c r="N176" i="104"/>
  <c r="O179" i="104"/>
  <c r="P183" i="104"/>
  <c r="C166" i="104"/>
  <c r="C181" i="104" s="1"/>
  <c r="R93" i="104"/>
  <c r="P25" i="104"/>
  <c r="C25" i="104" s="1"/>
  <c r="K90" i="104"/>
  <c r="K93" i="104" s="1"/>
  <c r="E138" i="104"/>
  <c r="E141" i="104"/>
  <c r="H142" i="104"/>
  <c r="R176" i="104"/>
  <c r="S179" i="104"/>
  <c r="K179" i="104"/>
  <c r="O76" i="104"/>
  <c r="O91" i="104" s="1"/>
  <c r="S90" i="104"/>
  <c r="S93" i="104" s="1"/>
  <c r="I138" i="104"/>
  <c r="I141" i="104"/>
  <c r="C146" i="104"/>
  <c r="F176" i="104"/>
  <c r="G179" i="104"/>
  <c r="C38" i="104"/>
  <c r="F40" i="104"/>
  <c r="K142" i="104"/>
  <c r="K180" i="104"/>
  <c r="K183" i="104" s="1"/>
  <c r="D138" i="104"/>
  <c r="D176" i="104"/>
  <c r="E52" i="104"/>
  <c r="E90" i="104"/>
  <c r="E93" i="104" s="1"/>
  <c r="I52" i="104"/>
  <c r="I90" i="104"/>
  <c r="I93" i="104" s="1"/>
  <c r="M52" i="104"/>
  <c r="M90" i="104"/>
  <c r="M93" i="104" s="1"/>
  <c r="Q52" i="104"/>
  <c r="Q90" i="104"/>
  <c r="Q93" i="104" s="1"/>
  <c r="R52" i="104"/>
  <c r="C62" i="104"/>
  <c r="O90" i="104"/>
  <c r="O93" i="104" s="1"/>
  <c r="P115" i="104"/>
  <c r="F180" i="104"/>
  <c r="F183" i="104" s="1"/>
  <c r="F142" i="104"/>
  <c r="J180" i="104"/>
  <c r="J183" i="104" s="1"/>
  <c r="J142" i="104"/>
  <c r="N180" i="104"/>
  <c r="N183" i="104" s="1"/>
  <c r="N142" i="104"/>
  <c r="R180" i="104"/>
  <c r="R183" i="104" s="1"/>
  <c r="R142" i="104"/>
  <c r="E180" i="104"/>
  <c r="E183" i="104" s="1"/>
  <c r="D181" i="104"/>
  <c r="G142" i="104"/>
  <c r="G180" i="104"/>
  <c r="G183" i="104" s="1"/>
  <c r="S142" i="104"/>
  <c r="S180" i="104"/>
  <c r="S183" i="104" s="1"/>
  <c r="I180" i="104"/>
  <c r="I183" i="104" s="1"/>
  <c r="G90" i="104"/>
  <c r="G93" i="104" s="1"/>
  <c r="P138" i="104"/>
  <c r="P176" i="104"/>
  <c r="C115" i="104"/>
  <c r="D130" i="104"/>
  <c r="C128" i="104"/>
  <c r="H183" i="104"/>
  <c r="L142" i="104"/>
  <c r="M180" i="104"/>
  <c r="M183" i="104" s="1"/>
  <c r="O142" i="104"/>
  <c r="O180" i="104"/>
  <c r="O183" i="104" s="1"/>
  <c r="J52" i="104"/>
  <c r="H138" i="104"/>
  <c r="H176" i="104"/>
  <c r="L138" i="104"/>
  <c r="L176" i="104"/>
  <c r="N52" i="104"/>
  <c r="C76" i="104"/>
  <c r="C91" i="104" s="1"/>
  <c r="D179" i="104"/>
  <c r="D141" i="104"/>
  <c r="H179" i="104"/>
  <c r="H141" i="104"/>
  <c r="L179" i="104"/>
  <c r="L141" i="104"/>
  <c r="P179" i="104"/>
  <c r="P141" i="104"/>
  <c r="P142" i="104"/>
  <c r="Q180" i="104"/>
  <c r="Q183" i="104" s="1"/>
  <c r="D52" i="104"/>
  <c r="H52" i="104"/>
  <c r="L52" i="104"/>
  <c r="P52" i="104"/>
  <c r="C56" i="104"/>
  <c r="C82" i="104"/>
  <c r="C92" i="104" s="1"/>
  <c r="G138" i="104"/>
  <c r="K138" i="104"/>
  <c r="O138" i="104"/>
  <c r="S138" i="104"/>
  <c r="F179" i="104"/>
  <c r="J179" i="104"/>
  <c r="N179" i="104"/>
  <c r="R179" i="104"/>
  <c r="F90" i="104" l="1"/>
  <c r="F93" i="104" s="1"/>
  <c r="C93" i="104" s="1"/>
  <c r="F52" i="104"/>
  <c r="D180" i="104"/>
  <c r="D183" i="104" s="1"/>
  <c r="C130" i="104"/>
  <c r="D142" i="104"/>
  <c r="C40" i="104"/>
  <c r="C52" i="104" l="1"/>
  <c r="C90" i="104"/>
  <c r="C142" i="104"/>
  <c r="C180" i="104"/>
  <c r="C183" i="104" s="1"/>
  <c r="B15" i="98" l="1"/>
  <c r="C16" i="98" l="1"/>
  <c r="D9" i="98" l="1"/>
  <c r="D12" i="98" l="1"/>
  <c r="D11" i="98"/>
  <c r="D10" i="98"/>
  <c r="A84" i="105"/>
  <c r="A83" i="105"/>
  <c r="A82" i="105"/>
  <c r="A81" i="105"/>
  <c r="A80" i="105"/>
  <c r="A79" i="105"/>
  <c r="A78" i="105"/>
  <c r="A77" i="105"/>
  <c r="A76" i="105"/>
  <c r="A75" i="105"/>
  <c r="A74" i="105"/>
  <c r="A73" i="105"/>
  <c r="A72" i="105"/>
  <c r="A71" i="105"/>
  <c r="A70" i="105"/>
  <c r="A69" i="105"/>
  <c r="A68" i="105"/>
  <c r="A67" i="105"/>
  <c r="A66" i="105"/>
  <c r="A65" i="105"/>
  <c r="A64" i="105"/>
  <c r="A63" i="105"/>
  <c r="A62" i="105"/>
  <c r="A61" i="105"/>
  <c r="A60" i="105"/>
  <c r="A59" i="105"/>
  <c r="A58" i="105"/>
  <c r="A57" i="105"/>
  <c r="A56" i="105"/>
  <c r="A55" i="105"/>
  <c r="A54" i="105"/>
  <c r="A53" i="105"/>
  <c r="A52" i="105"/>
  <c r="A51" i="105"/>
  <c r="A50" i="105"/>
  <c r="A49" i="105"/>
  <c r="A48" i="105"/>
  <c r="A47" i="105"/>
  <c r="A46" i="105"/>
  <c r="A45" i="105"/>
  <c r="A44" i="105"/>
  <c r="A43" i="105"/>
  <c r="A42" i="105"/>
  <c r="A41" i="105"/>
  <c r="A40" i="105"/>
  <c r="A39" i="105"/>
  <c r="A38" i="105"/>
  <c r="A37" i="105"/>
  <c r="A36" i="105"/>
  <c r="A35" i="105"/>
  <c r="A34" i="105"/>
  <c r="A33" i="105"/>
  <c r="A32" i="105"/>
  <c r="A31" i="105"/>
  <c r="A30" i="105"/>
  <c r="A29" i="105"/>
  <c r="A28" i="105"/>
  <c r="A27" i="105"/>
  <c r="A26" i="105"/>
  <c r="A25" i="105"/>
  <c r="A24" i="105"/>
  <c r="A23" i="105"/>
  <c r="A22" i="105"/>
  <c r="A21" i="105"/>
  <c r="A20" i="105"/>
  <c r="A19" i="105"/>
  <c r="A18" i="105"/>
  <c r="A17" i="105"/>
  <c r="A16" i="105"/>
  <c r="A15" i="105"/>
  <c r="A14" i="105"/>
  <c r="A13" i="105"/>
  <c r="A12" i="105"/>
  <c r="A11" i="105"/>
  <c r="A10" i="105"/>
  <c r="A9" i="105"/>
  <c r="A8" i="105"/>
  <c r="A7" i="105"/>
  <c r="C13" i="98" l="1"/>
  <c r="C12" i="98"/>
  <c r="C11" i="98"/>
  <c r="B13" i="98"/>
  <c r="A13" i="98"/>
  <c r="A12" i="98"/>
  <c r="A11" i="98"/>
  <c r="K12" i="62" l="1"/>
  <c r="A6" i="105" l="1"/>
  <c r="D5" i="98" l="1"/>
  <c r="C5" i="98"/>
  <c r="B5" i="98"/>
  <c r="A5" i="98"/>
  <c r="K14" i="62" l="1"/>
  <c r="D18" i="91" l="1"/>
  <c r="D15" i="91"/>
  <c r="D12" i="91"/>
  <c r="D9" i="91"/>
  <c r="D14" i="91"/>
  <c r="D11" i="91"/>
  <c r="D8" i="91"/>
  <c r="D16" i="91"/>
  <c r="D10" i="91"/>
  <c r="A6" i="98" l="1"/>
  <c r="C6" i="98"/>
  <c r="D6" i="98"/>
  <c r="A7" i="98"/>
  <c r="C7" i="98"/>
  <c r="D7" i="98"/>
  <c r="A8" i="98"/>
  <c r="C8" i="98"/>
  <c r="D8" i="98"/>
  <c r="A14" i="98"/>
  <c r="B14" i="98"/>
  <c r="C14" i="98"/>
  <c r="A15" i="98"/>
  <c r="C15" i="98"/>
  <c r="A10" i="98"/>
  <c r="C10" i="98"/>
  <c r="A9" i="98"/>
  <c r="B9" i="98"/>
  <c r="C9" i="98"/>
  <c r="H9" i="93" l="1"/>
  <c r="D6" i="93"/>
  <c r="D9" i="93" l="1"/>
  <c r="E14" i="93"/>
  <c r="E31" i="93"/>
  <c r="E20" i="93"/>
  <c r="E23" i="93"/>
  <c r="E27" i="93"/>
  <c r="E35" i="93"/>
  <c r="H6" i="93"/>
  <c r="I27" i="93" l="1"/>
  <c r="I23" i="93"/>
  <c r="I31" i="93"/>
  <c r="I20" i="93"/>
  <c r="I35" i="93"/>
  <c r="I14" i="93"/>
</calcChain>
</file>

<file path=xl/sharedStrings.xml><?xml version="1.0" encoding="utf-8"?>
<sst xmlns="http://schemas.openxmlformats.org/spreadsheetml/2006/main" count="1671" uniqueCount="691">
  <si>
    <t>Agency Responding</t>
  </si>
  <si>
    <t>Date of Submission</t>
  </si>
  <si>
    <t>Outcome Measure</t>
  </si>
  <si>
    <t>Efficiency Measure</t>
  </si>
  <si>
    <t>Output Measure</t>
  </si>
  <si>
    <t>Item #</t>
  </si>
  <si>
    <t>Type of Measure:</t>
  </si>
  <si>
    <r>
      <rPr>
        <u/>
        <sz val="10"/>
        <color theme="1"/>
        <rFont val="Calibri Light"/>
        <family val="2"/>
        <scheme val="major"/>
      </rPr>
      <t>Types of Performance Measures</t>
    </r>
    <r>
      <rPr>
        <sz val="10"/>
        <color theme="1"/>
        <rFont val="Calibri Light"/>
        <family val="2"/>
        <scheme val="major"/>
      </rPr>
      <t xml:space="preserve">: 
</t>
    </r>
    <r>
      <rPr>
        <b/>
        <i/>
        <sz val="10"/>
        <color theme="1"/>
        <rFont val="Calibri Light"/>
        <family val="2"/>
        <scheme val="major"/>
      </rPr>
      <t>Outcome Measure</t>
    </r>
    <r>
      <rPr>
        <sz val="10"/>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0"/>
        <color theme="1"/>
        <rFont val="Calibri Light"/>
        <family val="2"/>
        <scheme val="major"/>
      </rPr>
      <t>Efficiency Measure</t>
    </r>
    <r>
      <rPr>
        <i/>
        <sz val="10"/>
        <color theme="1"/>
        <rFont val="Calibri Light"/>
        <family val="2"/>
        <scheme val="major"/>
      </rPr>
      <t xml:space="preserve"> </t>
    </r>
    <r>
      <rPr>
        <sz val="10"/>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0"/>
        <color theme="1"/>
        <rFont val="Calibri Light"/>
        <family val="2"/>
        <scheme val="major"/>
      </rPr>
      <t>Output Measure</t>
    </r>
    <r>
      <rPr>
        <sz val="10"/>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0"/>
        <color theme="1"/>
        <rFont val="Calibri Light"/>
        <family val="2"/>
        <scheme val="major"/>
      </rPr>
      <t>Input/Activity Measure</t>
    </r>
    <r>
      <rPr>
        <b/>
        <sz val="10"/>
        <color theme="1"/>
        <rFont val="Calibri Light"/>
        <family val="2"/>
        <scheme val="major"/>
      </rPr>
      <t xml:space="preserve"> </t>
    </r>
    <r>
      <rPr>
        <sz val="10"/>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</si>
  <si>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Agency selected; Required by State; or Required by Federal:</t>
  </si>
  <si>
    <t>Agency Selected</t>
  </si>
  <si>
    <t>State</t>
  </si>
  <si>
    <t>Federal</t>
  </si>
  <si>
    <t>Input/Activity Measure</t>
  </si>
  <si>
    <t>Yes</t>
  </si>
  <si>
    <t>No</t>
  </si>
  <si>
    <t>Law Number</t>
  </si>
  <si>
    <t>Jurisdiction</t>
  </si>
  <si>
    <t>Type of Law</t>
  </si>
  <si>
    <t>Statutory Requirement and/or Authority Granted</t>
  </si>
  <si>
    <t>2016-17</t>
  </si>
  <si>
    <t xml:space="preserve">Agency Code:     </t>
  </si>
  <si>
    <t>Time Applicable</t>
  </si>
  <si>
    <t>Associated Organizational Unit(s)</t>
  </si>
  <si>
    <t>Organizational Unit</t>
  </si>
  <si>
    <t>Other state agencies whose mission the deliverable may fit within</t>
  </si>
  <si>
    <t>Total amount Appropriated and Authorized to Spend</t>
  </si>
  <si>
    <t xml:space="preserve"># of FTE equivalents utilized </t>
  </si>
  <si>
    <t>Performance Measure</t>
  </si>
  <si>
    <r>
      <t xml:space="preserve">Target Results
Time Period #6 </t>
    </r>
    <r>
      <rPr>
        <sz val="10"/>
        <color theme="1"/>
        <rFont val="Calibri Light"/>
        <family val="2"/>
        <scheme val="major"/>
      </rPr>
      <t>(current time period)</t>
    </r>
  </si>
  <si>
    <t xml:space="preserve">Recurring or one-time? </t>
  </si>
  <si>
    <t>Amounts appropriated, and amounts authorized, to the agency for 2015-16 that were not spent AND the agency can spend in 2016-17</t>
  </si>
  <si>
    <t>Deliverable</t>
  </si>
  <si>
    <t>Applicable Laws</t>
  </si>
  <si>
    <t>Line #</t>
  </si>
  <si>
    <t>Total</t>
  </si>
  <si>
    <t>Amounts appropriated, and amounts authorized, to the agency for 2016-17 that were not spent AND the agency can spend in 2017-18</t>
  </si>
  <si>
    <t>2017-18</t>
  </si>
  <si>
    <t>Greatest potential harm to the public if deliverable is not provided</t>
  </si>
  <si>
    <t>1-3 recommendations to the General Assembly, other than $ and providing the deliverable, for how the General Assembly can help avoid the greatest potential harm</t>
  </si>
  <si>
    <t>N/A</t>
  </si>
  <si>
    <t xml:space="preserve">Total Appropriated and Authorized (i.e. allowed to spend) by the end of 2016-17  </t>
  </si>
  <si>
    <t>State Funded Program #</t>
  </si>
  <si>
    <t>State Funded Program Description in the General Appropriations Act</t>
  </si>
  <si>
    <t>General Appropriations Act Programs</t>
  </si>
  <si>
    <r>
      <rPr>
        <sz val="10"/>
        <rFont val="Calibri Light"/>
        <family val="2"/>
        <scheme val="major"/>
      </rPr>
      <t>Database(s) through which expenditures are tracked</t>
    </r>
    <r>
      <rPr>
        <b/>
        <sz val="10"/>
        <rFont val="Calibri Light"/>
        <family val="2"/>
        <scheme val="major"/>
      </rPr>
      <t/>
    </r>
  </si>
  <si>
    <t>(minus) Spent to Achieve Agency's Comprehensive Strategic Plan</t>
  </si>
  <si>
    <t>Spent/Transferred not toward Agency's Comprehensive Strategic Plan</t>
  </si>
  <si>
    <t>State, Federal, or Other?</t>
  </si>
  <si>
    <t>How Spending is Tracked</t>
  </si>
  <si>
    <t>1B</t>
  </si>
  <si>
    <t>2B</t>
  </si>
  <si>
    <t>3B</t>
  </si>
  <si>
    <t>4B</t>
  </si>
  <si>
    <t>5B</t>
  </si>
  <si>
    <t>6B</t>
  </si>
  <si>
    <t>7B</t>
  </si>
  <si>
    <t>8B</t>
  </si>
  <si>
    <t>9B</t>
  </si>
  <si>
    <t>10B</t>
  </si>
  <si>
    <t>11B</t>
  </si>
  <si>
    <t>12B</t>
  </si>
  <si>
    <t>13B</t>
  </si>
  <si>
    <t>14B</t>
  </si>
  <si>
    <t>15B</t>
  </si>
  <si>
    <t>16B</t>
  </si>
  <si>
    <t>17B</t>
  </si>
  <si>
    <t>18B</t>
  </si>
  <si>
    <t>19B</t>
  </si>
  <si>
    <t>20B</t>
  </si>
  <si>
    <t>21B</t>
  </si>
  <si>
    <t>22B</t>
  </si>
  <si>
    <t>23B</t>
  </si>
  <si>
    <t>24B</t>
  </si>
  <si>
    <t>25B</t>
  </si>
  <si>
    <t>26B</t>
  </si>
  <si>
    <t>27B</t>
  </si>
  <si>
    <t>28B</t>
  </si>
  <si>
    <t>29B</t>
  </si>
  <si>
    <t>30B</t>
  </si>
  <si>
    <t>31B</t>
  </si>
  <si>
    <t>32B</t>
  </si>
  <si>
    <t>Appropriations and Authorizations remaining at end of year</t>
  </si>
  <si>
    <t>(minus) Spent to Achieve Agency's Comprehensive Strategic Plan (BUDGETED)</t>
  </si>
  <si>
    <t>(minus) Spent/Transferred not toward Agency's Comprehensive Strategic Plan (BUDGETED)</t>
  </si>
  <si>
    <t>Amount of appropriations and authorizations remaining (BUDGETED)</t>
  </si>
  <si>
    <t>1A</t>
  </si>
  <si>
    <t>2A</t>
  </si>
  <si>
    <t>3A</t>
  </si>
  <si>
    <t>4A</t>
  </si>
  <si>
    <t>5A</t>
  </si>
  <si>
    <t>6A</t>
  </si>
  <si>
    <t>7A</t>
  </si>
  <si>
    <t>8A</t>
  </si>
  <si>
    <t>9A</t>
  </si>
  <si>
    <t>10A</t>
  </si>
  <si>
    <t>11A</t>
  </si>
  <si>
    <t>12A</t>
  </si>
  <si>
    <t>13A</t>
  </si>
  <si>
    <t>14A</t>
  </si>
  <si>
    <t>15A</t>
  </si>
  <si>
    <t>16A</t>
  </si>
  <si>
    <t>17A</t>
  </si>
  <si>
    <t>18A</t>
  </si>
  <si>
    <t>19A</t>
  </si>
  <si>
    <t>20A</t>
  </si>
  <si>
    <t>21A</t>
  </si>
  <si>
    <t>22A</t>
  </si>
  <si>
    <t>23A</t>
  </si>
  <si>
    <t>24A</t>
  </si>
  <si>
    <t>25A</t>
  </si>
  <si>
    <t>26A</t>
  </si>
  <si>
    <t>27A</t>
  </si>
  <si>
    <t>28A</t>
  </si>
  <si>
    <t>29A</t>
  </si>
  <si>
    <t>30A</t>
  </si>
  <si>
    <t>31A</t>
  </si>
  <si>
    <t>32A</t>
  </si>
  <si>
    <t>Customer/Client</t>
  </si>
  <si>
    <t>Target:</t>
  </si>
  <si>
    <t>Actual:</t>
  </si>
  <si>
    <r>
      <t xml:space="preserve">Does the agency </t>
    </r>
    <r>
      <rPr>
        <b/>
        <sz val="10"/>
        <color theme="1"/>
        <rFont val="Calibri Light"/>
        <family val="2"/>
        <scheme val="major"/>
      </rPr>
      <t>evaluate customer satisfaction</t>
    </r>
    <r>
      <rPr>
        <sz val="10"/>
        <color theme="1"/>
        <rFont val="Calibri Light"/>
        <family val="2"/>
        <scheme val="major"/>
      </rPr>
      <t xml:space="preserve">? </t>
    </r>
  </si>
  <si>
    <t>2014-15:</t>
  </si>
  <si>
    <t>2015-16:</t>
  </si>
  <si>
    <t>2016-17:</t>
  </si>
  <si>
    <t>Year</t>
  </si>
  <si>
    <r>
      <t xml:space="preserve">Does the agency know the annual </t>
    </r>
    <r>
      <rPr>
        <b/>
        <sz val="10"/>
        <color theme="1"/>
        <rFont val="Calibri Light"/>
        <family val="2"/>
        <scheme val="major"/>
      </rPr>
      <t># of potential customers</t>
    </r>
    <r>
      <rPr>
        <sz val="10"/>
        <color theme="1"/>
        <rFont val="Calibri Light"/>
        <family val="2"/>
        <scheme val="major"/>
      </rPr>
      <t xml:space="preserve">? </t>
    </r>
  </si>
  <si>
    <r>
      <t xml:space="preserve">Does the agency know the annual </t>
    </r>
    <r>
      <rPr>
        <b/>
        <sz val="10"/>
        <color theme="1"/>
        <rFont val="Calibri Light"/>
        <family val="2"/>
        <scheme val="major"/>
      </rPr>
      <t># of customers served</t>
    </r>
    <r>
      <rPr>
        <sz val="10"/>
        <color theme="1"/>
        <rFont val="Calibri Light"/>
        <family val="2"/>
        <scheme val="major"/>
      </rPr>
      <t xml:space="preserve">? </t>
    </r>
  </si>
  <si>
    <r>
      <t xml:space="preserve">Does the agency know the </t>
    </r>
    <r>
      <rPr>
        <b/>
        <sz val="10"/>
        <color theme="1"/>
        <rFont val="Calibri Light"/>
        <family val="2"/>
        <scheme val="major"/>
      </rPr>
      <t>cost it incurs, per unit</t>
    </r>
    <r>
      <rPr>
        <sz val="10"/>
        <color theme="1"/>
        <rFont val="Calibri Light"/>
        <family val="2"/>
        <scheme val="major"/>
      </rPr>
      <t xml:space="preserve">, to provide the service or product? </t>
    </r>
  </si>
  <si>
    <t>Target and Actual row labels</t>
  </si>
  <si>
    <t>Target and Actual Results (Time Period #4)</t>
  </si>
  <si>
    <t>Target and Actual Results (Time Period #1)</t>
  </si>
  <si>
    <t>Target and Actual Results (Time Period #2)</t>
  </si>
  <si>
    <t>Target and Actual Results (Time Period #3)</t>
  </si>
  <si>
    <t>SCEIS Fund # (Expendable Level - 8 digit) (full set of financials available for each through SCEIS); same Fund may be in multiple columns if multiple funding sources are deposited into it</t>
  </si>
  <si>
    <t>SCEIS Fund Description</t>
  </si>
  <si>
    <t>Source of Funds</t>
  </si>
  <si>
    <r>
      <t xml:space="preserve">Is deliverable provided because...
</t>
    </r>
    <r>
      <rPr>
        <sz val="10"/>
        <rFont val="Calibri Light"/>
        <family val="2"/>
        <scheme val="major"/>
      </rPr>
      <t xml:space="preserve">A) Specifically REQUIRED by law (must or shall); 
B) Specifically ALLOWED by law (may); or
C) Not specifically mentioned in law, but PROVIDED TO ACHIEVE the requirements of the applicable law
</t>
    </r>
  </si>
  <si>
    <r>
      <t xml:space="preserve">Did the agency make efforts to obtain information from employees leaving the agency (e.g., exit interview, survey, evaluation, etc.) in 2014-15; 2015-16; or 2016-17? </t>
    </r>
    <r>
      <rPr>
        <sz val="10"/>
        <color theme="1"/>
        <rFont val="Calibri Light"/>
        <family val="2"/>
        <scheme val="major"/>
      </rPr>
      <t>(Y/N)</t>
    </r>
  </si>
  <si>
    <t>Total not toward Strategic Plan in 2016-17</t>
  </si>
  <si>
    <t xml:space="preserve">(minus) Spending/Transferring agency does not control </t>
  </si>
  <si>
    <t>External restrictions (from state/federal govt, grant issuer, etc.), if any, on use of funds</t>
  </si>
  <si>
    <r>
      <t>Toward Agency's 2016-17 Comprehensive Strategic Plan</t>
    </r>
    <r>
      <rPr>
        <sz val="10"/>
        <rFont val="Calibri Light"/>
        <family val="2"/>
        <scheme val="major"/>
      </rPr>
      <t xml:space="preserve"> 
(By Strategy at a minimum, and if possible, by Objective)</t>
    </r>
  </si>
  <si>
    <t>Summary of Resources Available</t>
  </si>
  <si>
    <t>RESOURCES AGENCY IS ALLOWED TO USE (2016-17)</t>
  </si>
  <si>
    <t>HOW RESOURCES ARE UTILIZED (2016-17)</t>
  </si>
  <si>
    <t>Fiscal Year 2016-17</t>
  </si>
  <si>
    <t xml:space="preserve">Total allowed to spend at START of 2016-17  </t>
  </si>
  <si>
    <t>Total spent toward Strategic Plan</t>
  </si>
  <si>
    <t xml:space="preserve">Total allowed to spend by END of 2016-17  </t>
  </si>
  <si>
    <t>Appropriations and authorizations remaining from 2016-17</t>
  </si>
  <si>
    <r>
      <t>Does the law allow the agency to</t>
    </r>
    <r>
      <rPr>
        <b/>
        <sz val="10"/>
        <color theme="1"/>
        <rFont val="Calibri Light"/>
        <family val="2"/>
        <scheme val="major"/>
      </rPr>
      <t xml:space="preserve"> charge for the service or product</t>
    </r>
    <r>
      <rPr>
        <sz val="10"/>
        <color theme="1"/>
        <rFont val="Calibri Light"/>
        <family val="2"/>
        <scheme val="major"/>
      </rPr>
      <t>?</t>
    </r>
  </si>
  <si>
    <t>Source #1</t>
  </si>
  <si>
    <t>Source #2</t>
  </si>
  <si>
    <t>Source #3</t>
  </si>
  <si>
    <t>Source #4</t>
  </si>
  <si>
    <t>RESOURCES AGENCY IS ALLOWED TO USE (2017-18)</t>
  </si>
  <si>
    <t>HOW RESOURCES ARE UTILIZED (2017-18)</t>
  </si>
  <si>
    <t>END OF YEAR AMOUNT REMAINING (2017-18)</t>
  </si>
  <si>
    <t>START OF YEAR FINANCIAL RESOURCES AVAILABLE (2017-18)</t>
  </si>
  <si>
    <t>START OF YEAR FINANCIAL RESOURCES AVAILABLE (2016-17)</t>
  </si>
  <si>
    <t>END OF YEAR AMOUNT REMAINING (2016-17)</t>
  </si>
  <si>
    <r>
      <t xml:space="preserve">Does the agency </t>
    </r>
    <r>
      <rPr>
        <b/>
        <sz val="10"/>
        <rFont val="Calibri Light"/>
        <family val="2"/>
        <scheme val="major"/>
      </rPr>
      <t xml:space="preserve">evaluate the outcome obtained by customers / individuals who receive </t>
    </r>
    <r>
      <rPr>
        <sz val="10"/>
        <rFont val="Calibri Light"/>
        <family val="2"/>
        <scheme val="major"/>
      </rPr>
      <t>the service or product (on an individual or aggregate basis?)</t>
    </r>
  </si>
  <si>
    <r>
      <t xml:space="preserve">Optional - Service or Product component(s) </t>
    </r>
    <r>
      <rPr>
        <sz val="10"/>
        <color theme="1"/>
        <rFont val="Calibri Light"/>
        <family val="2"/>
        <scheme val="major"/>
      </rPr>
      <t>(If deliverable is too broad to complete the remaining columns, list each product/service associated with the deliverable, and complete the remaining columns)</t>
    </r>
  </si>
  <si>
    <t>Currently using, considering using in future, no longer using</t>
  </si>
  <si>
    <t xml:space="preserve">If the agency feels additional explanation of data provided in any of the sections below would assist those reading the document in better understanding the data please add a row under the applicable section, label it "Additional Notes," and enter the additional explanation.  </t>
  </si>
  <si>
    <t>Total generated or received by June 30, 2016 (end of 2015-16)</t>
  </si>
  <si>
    <t>Organizational Unit (or all agency) that generated or received the money</t>
  </si>
  <si>
    <t>Indicate whether revenue is generated (by agency through sale of deliverables or application for grants) or received (from state or set federal matching formula)?</t>
  </si>
  <si>
    <t>Does this money remain with the agency or go to the General Fund?</t>
  </si>
  <si>
    <r>
      <t>Cash balances at start of the year</t>
    </r>
    <r>
      <rPr>
        <sz val="10"/>
        <rFont val="Calibri Light"/>
        <family val="2"/>
        <scheme val="major"/>
      </rPr>
      <t xml:space="preserve"> - (Cash balance for each Source of Fund should be entered only once and appear in the column where the Source of Fund is first listed)</t>
    </r>
  </si>
  <si>
    <t>Cash balance at the end of 2014-15</t>
  </si>
  <si>
    <t>Change in cash balance during 2015-16</t>
  </si>
  <si>
    <t>% of Total Available to Spend</t>
  </si>
  <si>
    <t>Amount of remaining</t>
  </si>
  <si>
    <t>Amount remaining</t>
  </si>
  <si>
    <t>Total # of FTEs available / Total # filled at start of year</t>
  </si>
  <si>
    <t># of FTE equivalents planned to utilize</t>
  </si>
  <si>
    <t>Total generated or received by June 30, 2017 (end of 2016-17)</t>
  </si>
  <si>
    <t>Cash balance at the end of 2015-16</t>
  </si>
  <si>
    <t>Change in cash balance during 2016-17</t>
  </si>
  <si>
    <t xml:space="preserve">Total allowed to spend at START of 2017-18  </t>
  </si>
  <si>
    <t xml:space="preserve">Total allowed to spend by END of 2017-18  </t>
  </si>
  <si>
    <t>Associated General Appropriations Act Program(s)</t>
  </si>
  <si>
    <t>% of Total Available to  Budget</t>
  </si>
  <si>
    <t>3A-2</t>
  </si>
  <si>
    <t>3A-3</t>
  </si>
  <si>
    <t>8A-2</t>
  </si>
  <si>
    <t>8A-3</t>
  </si>
  <si>
    <t>Revenue (generated or received) last year</t>
  </si>
  <si>
    <t>Revenue (generated or received) sources</t>
  </si>
  <si>
    <t>Revenue (generated or received) Source (do not combine recurring with one-time and please list the sources deposited in the same SCEIS Fund in consecutive columns)</t>
  </si>
  <si>
    <t>Where revenue (generated or received) appears in SCEIS</t>
  </si>
  <si>
    <t>22A-2</t>
  </si>
  <si>
    <t>If yes, who is/are the customer(s)?</t>
  </si>
  <si>
    <t>3B-2</t>
  </si>
  <si>
    <t>3B-3</t>
  </si>
  <si>
    <t>8B-2</t>
  </si>
  <si>
    <t>8B-3</t>
  </si>
  <si>
    <t>22B-2</t>
  </si>
  <si>
    <t>Total cash balance as of July 1, 2017 (start of 2017-18)</t>
  </si>
  <si>
    <t>Total cash balance as of July 1, 2016 (start of 2016-17)</t>
  </si>
  <si>
    <t>Total not toward Strategic Plan in 2017-18</t>
  </si>
  <si>
    <r>
      <t>Toward Agency's 2017-18 Comprehensive Strategic Plan</t>
    </r>
    <r>
      <rPr>
        <sz val="10"/>
        <rFont val="Calibri Light"/>
        <family val="2"/>
        <scheme val="major"/>
      </rPr>
      <t xml:space="preserve"> 
(By Strategy at a minimum, and if possible, by Objective)</t>
    </r>
  </si>
  <si>
    <t xml:space="preserve">Total Appropriated and Authorized (i.e. allowed to spend) by the end of 2017-18  </t>
  </si>
  <si>
    <t>Fiscal Year 2017-18</t>
  </si>
  <si>
    <t>LAWS CHART</t>
  </si>
  <si>
    <t>PERFORMANCE MEASURES CHART</t>
  </si>
  <si>
    <t>Currently using, in future, no longer?</t>
  </si>
  <si>
    <t>Currently using</t>
  </si>
  <si>
    <t>Considering using</t>
  </si>
  <si>
    <t>No longer using</t>
  </si>
  <si>
    <t>Statute</t>
  </si>
  <si>
    <t>Types of Measure?</t>
  </si>
  <si>
    <t>Regulation</t>
  </si>
  <si>
    <t>Proviso</t>
  </si>
  <si>
    <t>Does law specify a customer?</t>
  </si>
  <si>
    <t>Required By?</t>
  </si>
  <si>
    <t>Does law specify a deliverable?</t>
  </si>
  <si>
    <t>Yes - Serving on board, commission, or committee</t>
  </si>
  <si>
    <t>Yes - Other service or product</t>
  </si>
  <si>
    <t>DELIVERABLES CHART</t>
  </si>
  <si>
    <t>Evaluate Outcome?</t>
  </si>
  <si>
    <t>Know annual # of potential customers?</t>
  </si>
  <si>
    <t>Know annual # of customers served?</t>
  </si>
  <si>
    <t>STRATEGIC PLAN SUMMARY CHART</t>
  </si>
  <si>
    <t>Person have input on budget?</t>
  </si>
  <si>
    <t>Evaluate Customer Satisfaction?</t>
  </si>
  <si>
    <t>Know cost per unit?</t>
  </si>
  <si>
    <t>Allowed to Charge for service or product?</t>
  </si>
  <si>
    <t>Yes - Providing report</t>
  </si>
  <si>
    <t>Is deliverable provided because…</t>
  </si>
  <si>
    <t>Require</t>
  </si>
  <si>
    <t>Allow</t>
  </si>
  <si>
    <t>Not specifically mentioned in law, but provided to achieve the requirements of the applicable law</t>
  </si>
  <si>
    <t>Additional comments from agency (Optional)</t>
  </si>
  <si>
    <t>Purpose of Organizational Unit</t>
  </si>
  <si>
    <r>
      <rPr>
        <sz val="10"/>
        <rFont val="Calibri Light"/>
        <family val="2"/>
        <scheme val="major"/>
      </rPr>
      <t>Did the agency evaluate and track</t>
    </r>
    <r>
      <rPr>
        <b/>
        <sz val="10"/>
        <rFont val="Calibri Light"/>
        <family val="2"/>
        <scheme val="major"/>
      </rPr>
      <t xml:space="preserve"> employee satisfaction </t>
    </r>
    <r>
      <rPr>
        <sz val="10"/>
        <rFont val="Calibri Light"/>
        <family val="2"/>
        <scheme val="major"/>
      </rPr>
      <t>in the organizational unit? (Y/N)</t>
    </r>
  </si>
  <si>
    <r>
      <rPr>
        <sz val="10"/>
        <rFont val="Calibri Light"/>
        <family val="2"/>
        <scheme val="major"/>
      </rPr>
      <t xml:space="preserve">Did the agency allow for </t>
    </r>
    <r>
      <rPr>
        <b/>
        <sz val="10"/>
        <rFont val="Calibri Light"/>
        <family val="2"/>
        <scheme val="major"/>
      </rPr>
      <t>anonymous feedback from employees</t>
    </r>
    <r>
      <rPr>
        <sz val="10"/>
        <rFont val="Calibri Light"/>
        <family val="2"/>
        <scheme val="major"/>
      </rPr>
      <t xml:space="preserve"> in the organizational unit?</t>
    </r>
    <r>
      <rPr>
        <b/>
        <sz val="10"/>
        <rFont val="Calibri Light"/>
        <family val="2"/>
        <scheme val="major"/>
      </rPr>
      <t xml:space="preserve"> </t>
    </r>
    <r>
      <rPr>
        <sz val="10"/>
        <rFont val="Calibri Light"/>
        <family val="2"/>
        <scheme val="major"/>
      </rPr>
      <t>(Y/N)</t>
    </r>
  </si>
  <si>
    <t>Track employee satisfaction?</t>
  </si>
  <si>
    <t>ORGANIZATIONAL UNIT CHART</t>
  </si>
  <si>
    <t>Allow anonymous feedback?</t>
  </si>
  <si>
    <t>Jobs require a certification?</t>
  </si>
  <si>
    <t>Pay for/provide required certifications?</t>
  </si>
  <si>
    <t>All</t>
  </si>
  <si>
    <t>Some</t>
  </si>
  <si>
    <t>None</t>
  </si>
  <si>
    <t>DNE</t>
  </si>
  <si>
    <r>
      <t xml:space="preserve">Turnover Rate </t>
    </r>
    <r>
      <rPr>
        <sz val="10"/>
        <rFont val="Calibri Light"/>
        <family val="2"/>
        <scheme val="major"/>
      </rPr>
      <t>in the organizational unit</t>
    </r>
  </si>
  <si>
    <t>State government</t>
  </si>
  <si>
    <t>Federal government</t>
  </si>
  <si>
    <t>State government + Agency Selected</t>
  </si>
  <si>
    <t>Federal government + Agency Selected</t>
  </si>
  <si>
    <t>Spent/Transferred NOT toward Agency's Comprehensive Strategic Plan</t>
  </si>
  <si>
    <t>Recurring</t>
  </si>
  <si>
    <t>One-Time</t>
  </si>
  <si>
    <t>Other</t>
  </si>
  <si>
    <t>Generated by agency</t>
  </si>
  <si>
    <t>Received from state or set federal match</t>
  </si>
  <si>
    <t>Remain with agency</t>
  </si>
  <si>
    <t>Go to the General Fund</t>
  </si>
  <si>
    <r>
      <t xml:space="preserve">Did any of the jobs </t>
    </r>
    <r>
      <rPr>
        <sz val="10"/>
        <rFont val="Calibri Light"/>
        <family val="2"/>
        <scheme val="major"/>
      </rPr>
      <t>in the organizational unit</t>
    </r>
    <r>
      <rPr>
        <b/>
        <sz val="10"/>
        <rFont val="Calibri Light"/>
        <family val="2"/>
        <scheme val="major"/>
      </rPr>
      <t xml:space="preserve"> require a certification </t>
    </r>
    <r>
      <rPr>
        <sz val="10"/>
        <rFont val="Calibri Light"/>
        <family val="2"/>
        <scheme val="major"/>
      </rPr>
      <t>(e.g., teaching, medical, accounting, etc.)?</t>
    </r>
    <r>
      <rPr>
        <b/>
        <sz val="10"/>
        <rFont val="Calibri Light"/>
        <family val="2"/>
        <scheme val="major"/>
      </rPr>
      <t xml:space="preserve"> </t>
    </r>
    <r>
      <rPr>
        <sz val="10"/>
        <rFont val="Calibri Light"/>
        <family val="2"/>
        <scheme val="major"/>
      </rPr>
      <t>(Y/N)</t>
    </r>
  </si>
  <si>
    <t>If yes, in the previous column, did the agency pay for, or provide in-house, classes/instruction/etc. needed to maintain all, some, or none of the required certifications?</t>
  </si>
  <si>
    <t>Associated Organizational Unit</t>
  </si>
  <si>
    <t>US Constitution 6th Amendment</t>
  </si>
  <si>
    <t>US Constitution 14th Amendment</t>
  </si>
  <si>
    <t>Requires the state to provide equal protection and due process under the law.</t>
  </si>
  <si>
    <t>16-3-26</t>
  </si>
  <si>
    <t>Punishment for murder; notice to defense attorney of solicitor's intention to seek death penalty; appointment of attorneys for indigent; investigative, expert or other services.</t>
  </si>
  <si>
    <t>63-7-1620</t>
  </si>
  <si>
    <t>2016-2017 SC Appropriations Act, Parts 1A &amp; 1B, Section 61</t>
  </si>
  <si>
    <t>Budgetary Expenditure and Proviso Authority</t>
  </si>
  <si>
    <t xml:space="preserve">Goal 1 - Ensure the Effective Legal Representation of South Carolina Citizens eligible for Indigent Defense Services </t>
  </si>
  <si>
    <t xml:space="preserve">Strategy 1.1 - Enhance the Circuit Public Defender System </t>
  </si>
  <si>
    <t>Objective 1.1.1 - Provide effective administration for the Circuit Public Defender offices and for the appointment of counsel for all qualified indigent defendants in SC trial courts &amp; Family Court</t>
  </si>
  <si>
    <t>Strategy 1.2 - Maintain the Appellate Defense System</t>
  </si>
  <si>
    <t>Objective 1.2.1 - Provide effective administration for the Appellate Defense System for all indigent defendants in the SC trial courts</t>
  </si>
  <si>
    <t>Objective 1.2.2 - Ensure judicious submission of Direct Appeal or Post Conviction Relief Briefs within the time limits established by the SC Supreme Court</t>
  </si>
  <si>
    <t>Strategy 1.3 - Ensure Quality Representation in Capital Death Cases</t>
  </si>
  <si>
    <t>Objective 1.3.1 - Provide effective administration for the Capital Defense System for all indigent defendants in the SC trial courts</t>
  </si>
  <si>
    <t xml:space="preserve">Objective 1.3.2 - Require all Capital Trial Division Attorney's be certified South Carolina Supreme Court Death Penalty Qualified </t>
  </si>
  <si>
    <t>Goal 2 - Enhance Training and Professional Development of South Carolina Public Defenders and Staff</t>
  </si>
  <si>
    <t>Strategy 2.1 - Provide mandatory training program for all new Public Defenders and contract attorneys</t>
  </si>
  <si>
    <t>Objective 2.1.1 - Increase accessibility to PD101, PD 102 and PD 103 Training Classes.</t>
  </si>
  <si>
    <t>Objective 2.1.2 - Conduct Topic Specific Training to all Pubic Defenders and Contract Attorneys</t>
  </si>
  <si>
    <t>Objective 2.1.3 - Implement online training for all Public Defenders in the Indigent Defense System</t>
  </si>
  <si>
    <t>Strategy 2.2 - Enhance Mentoring Programs in Circuit Public Defender Offices</t>
  </si>
  <si>
    <t xml:space="preserve">Objective 2.2.1 - Expand  Mentoring programs to all 16 Public Defender Circuits </t>
  </si>
  <si>
    <t>Objective 2.2.2 - Provide Mentoring opportunities to newly hired PD in Family and Summary Courts</t>
  </si>
  <si>
    <t>Commission on Indigent Defense</t>
  </si>
  <si>
    <t>Objective 1.1.5 - Begin Analysis of Interface of the Circuit Public Defender Offices into the Judicial Department's Case Management System (CMS)</t>
  </si>
  <si>
    <t>Objective 1.1.4 - Monitor the Rule 608 Contract System to provide effective representation for parents and other parties in family court matters and to control fees and expenses</t>
  </si>
  <si>
    <t>Objective 1.1.3 - Increase the number of Investigators in each Circuit</t>
  </si>
  <si>
    <t>Objective 1.1.2 - Increase the number of Public Defenders in each Circuit to Reduce the number of cases handled by each Public Defender to ensure efficient Representation of indigent defendants in all SC trial courts</t>
  </si>
  <si>
    <r>
      <rPr>
        <b/>
        <sz val="10"/>
        <color theme="1"/>
        <rFont val="Calibri Light"/>
        <family val="2"/>
        <scheme val="major"/>
      </rPr>
      <t>Meaningful use of Measure</t>
    </r>
    <r>
      <rPr>
        <sz val="10"/>
        <color theme="1"/>
        <rFont val="Calibri Light"/>
        <family val="2"/>
        <scheme val="major"/>
      </rPr>
      <t xml:space="preserve"> (from Accountability Report)</t>
    </r>
  </si>
  <si>
    <t xml:space="preserve">Increase attendance in the  Public Defender Training Sessions; PD 101, PD 102 and PD 103 </t>
  </si>
  <si>
    <t>Increase number of Judicial Circuits the have mentoring programs for new PD's in the Family and Summary Courts</t>
  </si>
  <si>
    <t>July - June</t>
  </si>
  <si>
    <t>With the appropriation of new Funds for the Defense of Indigents Per Capita for the purpose of hiring new Public Defenders , this measurement of new hires will provide accountability and transparence of the use of these funds.</t>
  </si>
  <si>
    <t xml:space="preserve">The best measure of how Public Defenders are able to perform their duties is base upon the case load that that attorney manages over a years period.  With a reduction in case load it will allow the Public Defenders to allocation more time to each case in order to provide the best representation possible for their clients. </t>
  </si>
  <si>
    <t>The more training hours that a public defender can attend will provide that attorney to receive valuable experience outside the courtroom which will allow them to be a better prepared and more knowledgeable attorney for their clients.</t>
  </si>
  <si>
    <t>As licensed professionals, all public defenders are required by the South Carolina Bar to earn 14.00 hours of Continuing Law Education (CLE) hours each year to be in good standing.  In order to assist the public defenders in this professional requirement, SCCID provides various training sessions throughout the fiscal year to allow the public defenders to earn their 14.0  CLE hours base upon their availability.</t>
  </si>
  <si>
    <t>As with any high stress positions there is constant turnover with public defenders.  As a way of providing a professional management tool, SCCID is trying to expand the Mentoring Program in order to allow more experienced public defender to mentor the new public defenders as a way of help them to avoid the pitfalls associated with high pressure of the defense of indigents in South Carolina.  This will allow the agency to keep good attorneys on staff and bring them along and allowing the agency to receive a return on it's investment for hiring the public defender.</t>
  </si>
  <si>
    <t>2014-15: No
2015-16: No
2016-17: No</t>
  </si>
  <si>
    <t>Administration</t>
  </si>
  <si>
    <t>Division of Appellate Defense</t>
  </si>
  <si>
    <t>Office of Circuit Public Defenders</t>
  </si>
  <si>
    <t>Death Penalty Trial Division</t>
  </si>
  <si>
    <t>Represents indigents in the majority of criminal appeals, including death penalty appeals before the SC Court of Appeals and the SC Supreme Court.</t>
  </si>
  <si>
    <t>Provides a consistent and fair statewide public defender system with standards and accountability for the delivery of legal representation to indigent defendants in State courts.</t>
  </si>
  <si>
    <t>Provides cost effective representation and resources for capital trials statewide.</t>
  </si>
  <si>
    <t>Source #5</t>
  </si>
  <si>
    <t>Source #6</t>
  </si>
  <si>
    <t>Source #7</t>
  </si>
  <si>
    <t>Source #8</t>
  </si>
  <si>
    <t>Source #9</t>
  </si>
  <si>
    <t>Source #10</t>
  </si>
  <si>
    <t>Source #11</t>
  </si>
  <si>
    <t>Source #12</t>
  </si>
  <si>
    <t>General Fund Appropriations</t>
  </si>
  <si>
    <t>2016-17 Appropriations &amp; Authorizations to agency (start of year)</t>
  </si>
  <si>
    <t>2016-17 Appropriations &amp; Authorizations to agency (during the year)</t>
  </si>
  <si>
    <t>2017-18 Appropriations &amp; Authorizations to agency (start of year)</t>
  </si>
  <si>
    <t>2017-18 Appropriations &amp; Authorizations to agency (during the year) (BUDGETED)</t>
  </si>
  <si>
    <t>Administration, Division of Appellate Defense, Office of Circuit Public Defenders</t>
  </si>
  <si>
    <t>General Funds</t>
  </si>
  <si>
    <t>General Fund (Supplemental Appropriations)</t>
  </si>
  <si>
    <t>Special Revenue (Capital Reserve Funds)</t>
  </si>
  <si>
    <t>Capital Reserve Fund</t>
  </si>
  <si>
    <t>Family &amp; Circuit Court Filing Fee</t>
  </si>
  <si>
    <t>Operating Revenue</t>
  </si>
  <si>
    <t>Traffic Education Program Fee (Magistrate Court)</t>
  </si>
  <si>
    <t>Traffic Education Program Fee (Municipal Court)</t>
  </si>
  <si>
    <t>Civil Action Application Fee</t>
  </si>
  <si>
    <t>Defense of Indigents Civil Action</t>
  </si>
  <si>
    <t>Public Defender Application Fee</t>
  </si>
  <si>
    <t>Indigent Defense</t>
  </si>
  <si>
    <t>Source #13</t>
  </si>
  <si>
    <t>Source #14</t>
  </si>
  <si>
    <t>Source #15</t>
  </si>
  <si>
    <t>Source #16</t>
  </si>
  <si>
    <t>Additional Notes:</t>
  </si>
  <si>
    <t>Federal Grant</t>
  </si>
  <si>
    <t>Federal Grants</t>
  </si>
  <si>
    <t>The Grants are with the Richland County Public Defenders Office and only flow-through The Commission on Indigent Defense because the grants require a state agency as the grant recipient.</t>
  </si>
  <si>
    <t>Fees are collected by the Clerk of Courts Office and submitted to the State Treasurer's Office on a monthly bases for disbursement to our agency.</t>
  </si>
  <si>
    <t>Donations</t>
  </si>
  <si>
    <t>Information Technology and Security Infrastructure is Proviso 118.14 of the FY2015-16 Appropriations Act.</t>
  </si>
  <si>
    <t>Budget Proviso 61.10 authorized the agency to accept, expend and carry-forward donations.</t>
  </si>
  <si>
    <t>SCEIS</t>
  </si>
  <si>
    <t>Technology for Docket Management, Electronic Filing and Case Management was CRF for FY2011-12.</t>
  </si>
  <si>
    <t>9801.500000X000</t>
  </si>
  <si>
    <t>9803.110000.000</t>
  </si>
  <si>
    <t>0100.010000.000; 0100.190000X000; 0501.000000.000; 10000.010000.000; 1000.100000X000; 1000.150000X000; 1000.160000X000;  9500.050000.000;</t>
  </si>
  <si>
    <t>I. Administration;  I.E. Rule 608 Appointment Fund;  II. Division of Appellate Defense;   III. Office of Circuit Public Defender;  III. A. Defense of Indigents/Per Capita; III.B. DUI Defense of Indigents;  III.C. Criminal Domestic Violence; V. Employee Benefits.</t>
  </si>
  <si>
    <t xml:space="preserve"> Office of Circuit Public Defenders</t>
  </si>
  <si>
    <t>The totals above include Family &amp; Circuit Filing Fee and Conviction Surcharge.</t>
  </si>
  <si>
    <t>The totals above include Traffic Education Program Fees for both Magistrate and Municipal Courts.</t>
  </si>
  <si>
    <t xml:space="preserve">The totals above include Civil Action Application Fee and Investment earnings. </t>
  </si>
  <si>
    <t>Agency wide</t>
  </si>
  <si>
    <t xml:space="preserve">Administration and  Office of Circuit Public Defenders, </t>
  </si>
  <si>
    <t>I. Administration</t>
  </si>
  <si>
    <t>0501.000000.000</t>
  </si>
  <si>
    <t xml:space="preserve"> II. Division of Appellate Defense</t>
  </si>
  <si>
    <t>1000.100000X000</t>
  </si>
  <si>
    <t>0105.200000X000</t>
  </si>
  <si>
    <t>0100.050000X000; 0100.070000X00; 1000.100000X000</t>
  </si>
  <si>
    <t>I.A. Death Penalty Trial Fund; I.B. Conflict Fund; III.A. Defense of Indigents/Per Capita</t>
  </si>
  <si>
    <t>III.A. Defense of Indigents/Per Capita</t>
  </si>
  <si>
    <t>0100.070000X000; 1000.100000X000</t>
  </si>
  <si>
    <t xml:space="preserve"> I.B. Conflict Fund; III.A. Defense of Indigents/Per Capita</t>
  </si>
  <si>
    <t>0100.010000.000</t>
  </si>
  <si>
    <t>0100.010000.000; 0100.050000X000; 0100.070000X00; 0100.110000X000; 0100.130000X000; 0501.000000.000; 1000.010000X000; 1504.000000.000; 9500.050000.000</t>
  </si>
  <si>
    <t>I. Administration; I.A. Death Penalty Trial Fund; I.B. Conflict Fund; I.C. Legal Aid Funding; I.E Court Fine Assessment; II. Division of Appellate Defense; III.A. Defense of Indigents/Per Capita; IV. Death Penalty Trial Division; V. Employee Benefits</t>
  </si>
  <si>
    <t>The amount above include the  Authorization totals for Public Defender Application Fee, Court Fine, Conviction Surcharge and Investment Earnings</t>
  </si>
  <si>
    <t>0100.010000.000; 0501.000000.000</t>
  </si>
  <si>
    <t xml:space="preserve"> I. Administration; II. Division of Appellate Defense</t>
  </si>
  <si>
    <t>Administration, Office of Circuit Public Defenders</t>
  </si>
  <si>
    <t>Administration; Death Penalty Trial Division</t>
  </si>
  <si>
    <t>Administration; Office of Circuit Public Defenders</t>
  </si>
  <si>
    <t>Administration; Division of Appellate Defense</t>
  </si>
  <si>
    <t>I.F. Professional Training &amp; Development</t>
  </si>
  <si>
    <t>Local Government</t>
  </si>
  <si>
    <t>Involuntary detention or commitment; constitutional requirements.</t>
  </si>
  <si>
    <t>44-48-170</t>
  </si>
  <si>
    <t>Registration of persons released from commitment.</t>
  </si>
  <si>
    <t>44-48-160</t>
  </si>
  <si>
    <t>Evidentiary records; court order to open sealed records.</t>
  </si>
  <si>
    <t>44-48-150</t>
  </si>
  <si>
    <t>Restricted release of confidential information and records to agencies and Attorney General.</t>
  </si>
  <si>
    <t>44-48-140</t>
  </si>
  <si>
    <t>Grounds for denial of petition for release.</t>
  </si>
  <si>
    <t>44-48-130</t>
  </si>
  <si>
    <t>Petition for release; hearing ordered by court; examination by qualified expert, burden of proof.  Provides for payment for expert services.</t>
  </si>
  <si>
    <t>44-48-120</t>
  </si>
  <si>
    <t>Periodic mental examination of committed persons, report, petition for release; hearing; trial to consider release.  Provides for right to counsel; payment for expert services.</t>
  </si>
  <si>
    <t>44-48-110</t>
  </si>
  <si>
    <t>Standard for determining predator status, control, care, and treatment of person, release, mistrial procedures; persons incompetent to stand trial.</t>
  </si>
  <si>
    <t>44-48-100</t>
  </si>
  <si>
    <t>Indigent person subject to Act</t>
  </si>
  <si>
    <t>Trial; trier of fact; continuation of trial; assistance of counsel; access of examiners to person; payment of expenses.  Requires court to appoint counsel for indigent person and to authorize reasonable payment for expenses for professional expert services.</t>
  </si>
  <si>
    <t>44-48-90</t>
  </si>
  <si>
    <t>Determination of probable cause; taking person into custody; hearing; evaluation.  Requires notification of right to counsel.</t>
  </si>
  <si>
    <t>44-48-80</t>
  </si>
  <si>
    <t>Petition for probable cause determination.</t>
  </si>
  <si>
    <t>44-48-70</t>
  </si>
  <si>
    <t>Prosecutor's review committee; scope of review; membership requirements.</t>
  </si>
  <si>
    <t>44-48-60</t>
  </si>
  <si>
    <t>Multidisciplinary team; appointments; review of records; membership</t>
  </si>
  <si>
    <t>44-48-50</t>
  </si>
  <si>
    <t>Notification to team, victim and AG regarding release, hearing or parole, effective date of parole or release; immunity.</t>
  </si>
  <si>
    <t>44-48-40</t>
  </si>
  <si>
    <t>Definitions</t>
  </si>
  <si>
    <t>44-48-30</t>
  </si>
  <si>
    <t>Legislative Findings</t>
  </si>
  <si>
    <t>44-48-20</t>
  </si>
  <si>
    <t>Short Title - Sexually Violent Predator Act</t>
  </si>
  <si>
    <t>44-48-10</t>
  </si>
  <si>
    <t>Children, parents/legal guardians of children, or other persons subject to any judicial proceeding who cannot afford legal representation.</t>
  </si>
  <si>
    <t>Legal representation in child abuse and neglect cases.  Provides for appointment of legal counsel  for children, parents/legal guardians of children, or other persons subject to any judicial proceeding who cannot afford legal representation.</t>
  </si>
  <si>
    <t>Capital case post-conviction relief procedures - provides for appointment of counsel for indigent applicants</t>
  </si>
  <si>
    <t>17-27-160</t>
  </si>
  <si>
    <t>Discovery in post-conviction relief proceeding</t>
  </si>
  <si>
    <t>17-27-150</t>
  </si>
  <si>
    <t>Waiver of attorney-client privilege by allegation of ineffective prior counsel; access to files.</t>
  </si>
  <si>
    <t>17-27-130</t>
  </si>
  <si>
    <t>17-27-120</t>
  </si>
  <si>
    <t>17-27-110</t>
  </si>
  <si>
    <t>Appeals</t>
  </si>
  <si>
    <t>17-27-100</t>
  </si>
  <si>
    <t>Grounds for relief</t>
  </si>
  <si>
    <t>17-27-90</t>
  </si>
  <si>
    <t>Hearing on application; final judgment</t>
  </si>
  <si>
    <t>17-27-80</t>
  </si>
  <si>
    <t>Court procedures on receipt of application</t>
  </si>
  <si>
    <t>17-27-70</t>
  </si>
  <si>
    <t>Court costs and expenses for indigents</t>
  </si>
  <si>
    <t>17-27-60</t>
  </si>
  <si>
    <t>Form and contents of application</t>
  </si>
  <si>
    <t>17-27-50</t>
  </si>
  <si>
    <t>Filing procedures for post-conviction relief actions</t>
  </si>
  <si>
    <t>17-27-45</t>
  </si>
  <si>
    <t>Commencement of Proceedings by filing application</t>
  </si>
  <si>
    <t>17-27-40</t>
  </si>
  <si>
    <t>Jurisdiction of Court</t>
  </si>
  <si>
    <t>17-27-30</t>
  </si>
  <si>
    <t>Persons who may institute proceeding; exclusiveness of remedy</t>
  </si>
  <si>
    <t>17-27-20</t>
  </si>
  <si>
    <t>Short Title - Uniform Post-Conviction Relief Act</t>
  </si>
  <si>
    <t>17-27-10</t>
  </si>
  <si>
    <t>17-3-600</t>
  </si>
  <si>
    <t>Office space and equipment</t>
  </si>
  <si>
    <t>17-3-590</t>
  </si>
  <si>
    <t>Public Defenders, requirements as to employment</t>
  </si>
  <si>
    <t>17-3-580</t>
  </si>
  <si>
    <t>Administration of Personnel</t>
  </si>
  <si>
    <t>17-3-570</t>
  </si>
  <si>
    <t>Administration of Funds</t>
  </si>
  <si>
    <t>17-3-560</t>
  </si>
  <si>
    <t>Funding</t>
  </si>
  <si>
    <t>17-3-550</t>
  </si>
  <si>
    <t>Maintenance and staffing of county public defender offices</t>
  </si>
  <si>
    <t>17-3-540</t>
  </si>
  <si>
    <t>17-3-530</t>
  </si>
  <si>
    <t>Circuit Public Defender, qualification, responsibilities</t>
  </si>
  <si>
    <t>17-3-520</t>
  </si>
  <si>
    <t>17-3-510</t>
  </si>
  <si>
    <t>Appointment of Counsel by Court: Court can still appoint counsel for disqualified person for conflict or when division deems it advisable not to provide representation</t>
  </si>
  <si>
    <t>17-3-370</t>
  </si>
  <si>
    <t>Persons who the office determines, subject to court review, fall within indigency guidelines who file notice of intent to appeal or desire to appeal conviction in a trial court, a decision of a civil commitment or voluntary placement in a state, county, or municipal facility</t>
  </si>
  <si>
    <t>Division of Appellate Defense created; Administration and staffing; duties and responsibilities</t>
  </si>
  <si>
    <t>17-3-360</t>
  </si>
  <si>
    <t>Immunity from civil liability for Commission members and Circuit PD Selection Panel members</t>
  </si>
  <si>
    <t>17-3-350</t>
  </si>
  <si>
    <t>17-3-340</t>
  </si>
  <si>
    <t>Office of Indigent Defense; executive director; appointment; duties</t>
  </si>
  <si>
    <t>17-3-320</t>
  </si>
  <si>
    <t>Commission on Indigent Defense Created; Appointment of members; terms; powers and duties.</t>
  </si>
  <si>
    <t>17-3-310</t>
  </si>
  <si>
    <t>Power of Supreme Court to establish rules and regulations.</t>
  </si>
  <si>
    <t>17-3-110</t>
  </si>
  <si>
    <t>Discretionary authority of judge to appoint counsel not limited; remuneration and reimbursement.</t>
  </si>
  <si>
    <t>Vouchers for payment for services by private appointed counsel and for reimbursement of expenses; approval and submission for payment</t>
  </si>
  <si>
    <t>17-3-90</t>
  </si>
  <si>
    <t>Fiscal year-end disposition of unexpended appropriations for payment of private appointed counsel for counties without public defender corporations</t>
  </si>
  <si>
    <t>17-3-85</t>
  </si>
  <si>
    <t>Appropriation for expenses of appointed private counsel and public defenders; restrictions and limitations</t>
  </si>
  <si>
    <t>17-3-80</t>
  </si>
  <si>
    <t>Carry-forward of unpaid obligations</t>
  </si>
  <si>
    <t>17-3-55</t>
  </si>
  <si>
    <t>Determination of fees for appointed counsel and public defenders; maximum amounts; authorization to exceed maximum; payment for certain services</t>
  </si>
  <si>
    <t>17-3-50</t>
  </si>
  <si>
    <t>Affidavit of assets of persons seeking appointed counsel; application fee; claim against assets and estate of person provided counsel</t>
  </si>
  <si>
    <t>17-3-45</t>
  </si>
  <si>
    <t>Creation of claim against assets and estate of person for whom counsel is provided</t>
  </si>
  <si>
    <t>17-3-40</t>
  </si>
  <si>
    <t>Affidavit of inability to employ counsel; payment of indigent's assets to state; application fee, waiver or reduction of fee; disposition of revenues; fund for screening applicants</t>
  </si>
  <si>
    <t>17-3-30</t>
  </si>
  <si>
    <t>17-3-20</t>
  </si>
  <si>
    <t xml:space="preserve"> Any person entitled to counsel under the Constitution of the United States determined to be financially unable to retain counsel</t>
  </si>
  <si>
    <t>17-3-10</t>
  </si>
  <si>
    <t>17-3-5</t>
  </si>
  <si>
    <t>Any person entitled to counsel under the Constitution of the United States determined to be financially unable to retain counsel</t>
  </si>
  <si>
    <t>State Legislature</t>
  </si>
  <si>
    <t>Persons entitled to counsel shall be so advised; when counsel shall be provided</t>
  </si>
  <si>
    <t>Duties of Commission: Approve programs which provide legal representation to indigent persons and juveniles accused of violations of criminal law; Approve policies and standards for Circuit Public Defender Offices, minimum training for appointed counsel; Procedures for qualifications/performance of independent counsel; providing and compensating experts, investigators, etc.to provide effective representation; determining indigence and assessing and collecting costs of legal representation; compensation of appointed attorneys; removing circuit PD for cause; Uniform definition of "case" for determining caseload statistics; accepting contractual indigent defense representation.</t>
  </si>
  <si>
    <t>Chief county public defenders, responsibilities and duties</t>
  </si>
  <si>
    <t>Existing contracts for providing indigent defense services: Contracts for indigent services in existence at time Act enacted remain effective until expire or one year from effective date of act, whichever is sooner.</t>
  </si>
  <si>
    <t>Office of Circuit Public Defenders ; Death Penalty Trial Division</t>
  </si>
  <si>
    <t>Annual Report on Indigent Defense System</t>
  </si>
  <si>
    <r>
      <t xml:space="preserve">Rules - Supreme Court may adopt rules deemed necessary. </t>
    </r>
    <r>
      <rPr>
        <b/>
        <sz val="10"/>
        <color theme="1"/>
        <rFont val="Calibri Light"/>
        <family val="2"/>
        <scheme val="major"/>
      </rPr>
      <t>Note: Supreme Court has passed Rule 71.1 South Carolina Rule of Civil Procedure requiring appointment of counsel for indigent applicants in certain PCR actions.</t>
    </r>
  </si>
  <si>
    <t xml:space="preserve">The General Assembly would not be able to make educated Budgetary, Policy or Programmatic decisions on the Commission on Indigent Defense </t>
  </si>
  <si>
    <t>14-1-204</t>
  </si>
  <si>
    <t>14-1-207</t>
  </si>
  <si>
    <t>14-1-206</t>
  </si>
  <si>
    <t>14-1-208</t>
  </si>
  <si>
    <t>26.78 percent of 56 percent of $100 filing fee in civil actions is paid to the Defense of Indigents Per Capita Fund administered by SCCID.  SCCID distributes the funds to SC organizations that are grantees of the Legal Services Corporation.  (SCCID acts as pass-through agency for distribution of funds.)
Commission on Indigent Defense, Defense of Indigents per capita receives 14.56 percent of additional $50 filing fee in civil actions.
Commission on Indigent Defense, Division of Appellate Defense receives 1.81 percent of additional $50 filing fee in civil actions.</t>
  </si>
  <si>
    <t>Persons convicted in magistrates court must pay assessment of 107.5 percent of fine amount.  After specified deductions, Office of Indigent Defense receives 14.46 percent of remaining funds for the defense of indigents.</t>
  </si>
  <si>
    <t>Persons convicted in general sessions court must pay assessment of 107.5 percent of fine amount.  After specified deductions, Office of Indigent Defense receives 14.46 percent of remaining funds for the defense of indigents.</t>
  </si>
  <si>
    <t>Persons convicted in municipal court must pay assessment of 107.5 percent of fine amount.  After specified deductions, Office of Indigent Defense receives 14.46 percent of remaining funds for the defense of indigents.</t>
  </si>
  <si>
    <t>1C</t>
  </si>
  <si>
    <t>1D</t>
  </si>
  <si>
    <t>1E</t>
  </si>
  <si>
    <t>Legal Services in Capital Murder Cases</t>
  </si>
  <si>
    <t>Legal Services in criminal  cases</t>
  </si>
  <si>
    <t xml:space="preserve"> Legal Services in murder  cases</t>
  </si>
  <si>
    <t xml:space="preserve"> </t>
  </si>
  <si>
    <t>The indigent citizens of South Carolina would be denied their Constitutional Rights under the 6th Amendment, the right to counsel; and 14th Amendment to equal protection under the law.</t>
  </si>
  <si>
    <t>Currently there are no other state agencies have a mission that the Legal Services deliverable would fit within.</t>
  </si>
  <si>
    <t>Persons charged with murder determined to be financially unable to retain adequate legal counsel.  This section specifies a customer/deliverable for the agency as the attorney appointed will be either a public defender or private counsel who will be compensated with indigent defense funds of the Agency.</t>
  </si>
  <si>
    <t>Indigent Post-Conviction Relief applicants</t>
  </si>
  <si>
    <t>Any person seeking appointed Counsel.</t>
  </si>
  <si>
    <t>Appointed Private Counsel and Public Defenders</t>
  </si>
  <si>
    <t>17-3-100</t>
  </si>
  <si>
    <t>17-3-330 (A)(1-4); (B); (C)</t>
  </si>
  <si>
    <t>17-3-330 (A)(5)</t>
  </si>
  <si>
    <t>Yes - Providing a Report</t>
  </si>
  <si>
    <t>17-3-380</t>
  </si>
  <si>
    <t>Person convicted or sentenced for a crime</t>
  </si>
  <si>
    <t>63-7-2560</t>
  </si>
  <si>
    <t>Parents or legal guardians of children, or other persons subject to any judicial proceeding, who cannot afford legal representation.</t>
  </si>
  <si>
    <t>63-9-320</t>
  </si>
  <si>
    <t>63-19-810</t>
  </si>
  <si>
    <t>63-19-1040</t>
  </si>
  <si>
    <t>1F</t>
  </si>
  <si>
    <t>1G</t>
  </si>
  <si>
    <t>1H</t>
  </si>
  <si>
    <t>The indigent citizens of South Carolina would be denied their right to counsel under Section 44-48-90 of the South Carolina Code of Laws</t>
  </si>
  <si>
    <t>The indigent citizens of South Carolina would be denied their right to counsel under Section 17-27-160 of the South Carolina Code of Laws</t>
  </si>
  <si>
    <t>Currently there are no other state agencies with a mission that the Legal Services deliverable would fit within.</t>
  </si>
  <si>
    <t>The indigent citizens of South Carolina would be denied their right to counsel under Section 17-3-360 of the South Carolina Code of Laws</t>
  </si>
  <si>
    <t>Report annually to the General Assembly on the indigent defense system.</t>
  </si>
  <si>
    <t>Funding for the commission will be by appropriations in the state General Appropriations Act including federal funds as may be available.</t>
  </si>
  <si>
    <t>Representation by Counsel; guardian ad litem - (A)In Termination-of-Parental-Rights actions, requires that the family court appoint counsel to represent parents, guardians, or other persons entitled to legal counsel, who are unable to afford legal representation.  (B) Requires appointment of attorney for the guardian ad litem to protect the child's interests in certain circumstances.</t>
  </si>
  <si>
    <t>Persons not required to give consent or relinquishment.  In adoption matters, requires that the family court appoint legal counsel to represent an incompetent indigent parent unless good cause is shown to waive that appointment.</t>
  </si>
  <si>
    <t>Taking a child into custody.  Sets forth rules for detention and release of children accused of violations of criminal laws, requirements for notification of certain persons, information to be provided to those persons, and restrictions of use of such information.</t>
  </si>
  <si>
    <t>Children charged in delinquency proceedings.</t>
  </si>
  <si>
    <t>63-19-830</t>
  </si>
  <si>
    <t>Detention hearings, screenings.  Requires court to appoint counsel for child at detention hearing if none is retained.  Prohibits child from proceeding without talking to attorney at least once.</t>
  </si>
  <si>
    <t>Legal Services in process of appealing a conviction from a trial court.</t>
  </si>
  <si>
    <t>Post Conviction Relief; Legal services, costs and expenses in Post-Conviction Relief actions.</t>
  </si>
  <si>
    <t>The indigent citizens of South Carolina would be denied their right to counsel under Section 63-7-1620 of the South Carolina Code of Laws</t>
  </si>
  <si>
    <t>The indigent citizens of South Carolina would be denied their right to counsel under Sections, 17-27-60, 17-27-110 and 17-27-160 of the South Carolina Code of Laws</t>
  </si>
  <si>
    <t>Parents of children, who are subject to a Termination of Parental Rights proceeding and who cannot afford legal representation.</t>
  </si>
  <si>
    <t>Indigent Post-Conviction Relief applicants in Capital cases</t>
  </si>
  <si>
    <t>Requires that adequate legal counsel be appointed for persons charged with murder, who are determined to be financially unable to retain adequate counsel and that the attorney appointed be paid fees and costs as deemed appropriate by the court.</t>
  </si>
  <si>
    <t>Indigent defense.  In determining indigence for appointment of legal counsel for child in delinquency proceeding, court must determine financial ability of parents to retain counsel.  If parents could afford to retain counsel but refuse, court appoints counsel and may order parents of reimburse Indigent Defense Fund or pay court-appointed attorney an amount determined by the court.</t>
  </si>
  <si>
    <t>Legal services in Termination-of-Parental-Rights Actions and Adoption Actions.</t>
  </si>
  <si>
    <t>The indigent citizens of South Carolina would be denied their right to counsel under Section 63-7-2560  and 63-9-320 of the South Carolina Code of Laws</t>
  </si>
  <si>
    <t>Increase number of Judicial Circuits that have mentoring programs for new PD's in the Family and Summary Courts</t>
  </si>
  <si>
    <t>Continued training of the Death Penalty Trial attorney's ensure that the indigent clients will receive professional and effective legal representation.</t>
  </si>
  <si>
    <t>If source of funds is multi-year grant, # of years, including this yr., remaining</t>
  </si>
  <si>
    <t>Circuit Public Defender Selection Panel, county representation, nomination of Circuit Public Defender, election of Circuit Public Defender</t>
  </si>
  <si>
    <t>Construction. Chapter to be interpreted to make law uniform in states that adopt it.</t>
  </si>
  <si>
    <t>Balance of $920,736 remaining, was Special Carry-Forward Funds from The Rule 608 Appointment line within SCCID Budget.</t>
  </si>
  <si>
    <t>Some*</t>
  </si>
  <si>
    <t>Does not specify a customer</t>
  </si>
  <si>
    <t>Additional Notes</t>
  </si>
  <si>
    <t xml:space="preserve">Associated General Appropriations Act Program(s) </t>
  </si>
  <si>
    <t xml:space="preserve">Associated Performance Measures </t>
  </si>
  <si>
    <t xml:space="preserve">Available FTEs:  70.50                                                         Filled FTEs:  68.50                                                             Temp/Grant:  1.00                                                                                             </t>
  </si>
  <si>
    <t xml:space="preserve">Available FTEs:  69.50                                                         Filled FTEs:  69.50                                                             Temp/Grant:  2.00                                                                                              </t>
  </si>
  <si>
    <t xml:space="preserve">Partner(s), by segment, the agency works with to achieve the objective </t>
  </si>
  <si>
    <t>Increase attendance in the  Public Defender Training Sessions; PD 101, PD 102 and PD 103;  
Increase the number of Continuing Education Hours provided to PD's  (CLE)</t>
  </si>
  <si>
    <t>State Government; 
Local Government</t>
  </si>
  <si>
    <t>Federal Government; 
State Government; 
Individual</t>
  </si>
  <si>
    <t>Local Government; 
Individuals</t>
  </si>
  <si>
    <t>Lawrence Brown 
(Less than 3 years)</t>
  </si>
  <si>
    <t>Boyd Young 
(Less than 3 years)</t>
  </si>
  <si>
    <t>Bob Dudek 
(More than 3 years)</t>
  </si>
  <si>
    <t>Hugh Ryan 
(Less than 3 years)</t>
  </si>
  <si>
    <t>I. Administration; 
II. Division of Appellate Defense; 
V. Employee Benefits</t>
  </si>
  <si>
    <t>I. Administration;  
IV. Death Penalty Trial Division;  
V. Employee Benefits</t>
  </si>
  <si>
    <t>I. Administration;  
I.F Professional Training &amp; Development;  
V. Employee Benefits</t>
  </si>
  <si>
    <t>I. Administration;  
II. Division of Appellate Defense; 
V. Employee Benefits</t>
  </si>
  <si>
    <t>I. Administration;  
I.F. Professional Training &amp; Development;  
V. Employee Benefits</t>
  </si>
  <si>
    <t>SCCID's defender data system maintains a calendar application to ensure  appeal submissions and documentation are done in a timely manner.  Monitoring of appeals filings ensure indigent clients are receiving professional and effective legal representation.</t>
  </si>
  <si>
    <r>
      <rPr>
        <b/>
        <sz val="12"/>
        <color theme="1"/>
        <rFont val="Calibri Light"/>
        <family val="2"/>
        <scheme val="major"/>
      </rPr>
      <t>NOTE A</t>
    </r>
    <r>
      <rPr>
        <sz val="12"/>
        <color theme="1"/>
        <rFont val="Calibri Light"/>
        <family val="2"/>
        <scheme val="major"/>
      </rPr>
      <t xml:space="preserve"> -- I. Administration;  I.B. Conflict Fund; I.D. Court Fine Assessment; I.E. Rule 608 Appointment Fund; III. Office of Circuit Public Defender; III. A. Defense of Indigents/Per Capita; III.B. DUI Defense of Indigents; III.C. Criminal Domestic Violence; V. Employee Benefits</t>
    </r>
  </si>
  <si>
    <t>Mentoring Programs in Public Defender Offices allow newer Public Defenders to gain knowledge and experience from more seasoned attorney's which allows for the development of the new attorney's and helps ensure effective legal representation to the indigent citizens of SC.</t>
  </si>
  <si>
    <t xml:space="preserve">Mandatory PD101, PD102 and PD103 training of all Public Defenders with less than three years Public Defender experience, ensure that new Public Defender will be able to provide effective legal representation to any indigent citizen of SC. </t>
  </si>
  <si>
    <t>Objective 2.1.1 - Increase accessibility to PD101, PD 102 and PD 103 Training Classes</t>
  </si>
  <si>
    <t xml:space="preserve">Objective 1.3.2 - Require all Capital Trial Division Attorneys be certified South Carolina Supreme Court Death Penalty Qualified </t>
  </si>
  <si>
    <t>All Death Penalty Trial Division attorneys are SC Supreme Court Certified to provide effective representation to any indigent citizen of SC in a Capital Death Penalty case.</t>
  </si>
  <si>
    <t>A fully staffed division of 12 attorneys allow the agency to address appeals of convictions from trial courts and ensures that indigent citizens of SC are receiving effective legal representation in their appeals.</t>
  </si>
  <si>
    <t>An increase in the number of Public Defenders creates a more manageable case load and allows for more effective legal representation of the indigent citizens of SC.</t>
  </si>
  <si>
    <t>Responsible Employee Name &amp; Time staff member has been responsible</t>
  </si>
  <si>
    <t>Does this person have input into the budget for this aspect?</t>
  </si>
  <si>
    <r>
      <t xml:space="preserve">Unrelated Purpose #1 - </t>
    </r>
    <r>
      <rPr>
        <b/>
        <i/>
        <sz val="10"/>
        <color theme="1"/>
        <rFont val="Calibri Light"/>
        <family val="2"/>
        <scheme val="major"/>
      </rPr>
      <t>Legal aid flow through to SC Legal Services(nonprofit entity)</t>
    </r>
  </si>
  <si>
    <t>See, Note A at the bottom of the chart</t>
  </si>
  <si>
    <r>
      <t xml:space="preserve">Prior to receiving these report guidelines, did the agency have a comprehensive strategic plan?  </t>
    </r>
    <r>
      <rPr>
        <b/>
        <u/>
        <sz val="10"/>
        <rFont val="Calibri Light"/>
        <family val="2"/>
        <scheme val="major"/>
      </rPr>
      <t>YES</t>
    </r>
    <r>
      <rPr>
        <sz val="10"/>
        <rFont val="Calibri Light"/>
        <family val="2"/>
        <scheme val="major"/>
      </rPr>
      <t xml:space="preserve"> </t>
    </r>
  </si>
  <si>
    <t>Prior to receiving these report guidelines, did the agency have a comprehensive strategic plan? YES</t>
  </si>
  <si>
    <t>Legal Services in Sexually Violent Predator Act cases.</t>
  </si>
  <si>
    <t>No - This relates to a customer of the agency for which the deliverable is handled by another entity</t>
  </si>
  <si>
    <r>
      <t xml:space="preserve">Amounts Appropriated and Authorized (i.e. allowed to spend)
</t>
    </r>
    <r>
      <rPr>
        <i/>
        <sz val="10"/>
        <color theme="1"/>
        <rFont val="Calibri Light"/>
        <family val="2"/>
        <scheme val="major"/>
      </rPr>
      <t>Note:  Appropriations and authorizations are based on cash available and amounts estimated to receive during the year</t>
    </r>
  </si>
  <si>
    <r>
      <rPr>
        <b/>
        <i/>
        <u/>
        <sz val="10"/>
        <color theme="1"/>
        <rFont val="Calibri Light"/>
        <family val="2"/>
        <scheme val="major"/>
      </rPr>
      <t>Note</t>
    </r>
    <r>
      <rPr>
        <b/>
        <i/>
        <sz val="10"/>
        <color theme="1"/>
        <rFont val="Calibri Light"/>
        <family val="2"/>
        <scheme val="major"/>
      </rPr>
      <t>:</t>
    </r>
    <r>
      <rPr>
        <sz val="10"/>
        <color theme="1"/>
        <rFont val="Calibri Light"/>
        <family val="2"/>
        <scheme val="major"/>
      </rPr>
      <t xml:space="preserve">  "DNE" means did not exist.</t>
    </r>
    <r>
      <rPr>
        <b/>
        <i/>
        <sz val="10"/>
        <color theme="1"/>
        <rFont val="Calibri Light"/>
        <family val="2"/>
        <scheme val="major"/>
      </rPr>
      <t xml:space="preserve">  </t>
    </r>
  </si>
  <si>
    <r>
      <t xml:space="preserve">Target and Actual Results (Time Period #5 - </t>
    </r>
    <r>
      <rPr>
        <sz val="10"/>
        <color theme="1"/>
        <rFont val="Calibri Light"/>
        <family val="2"/>
        <scheme val="major"/>
      </rPr>
      <t>most recent completed)</t>
    </r>
  </si>
  <si>
    <t>Decrease the number of cases (Warrants) handled by each individual Public Defender</t>
  </si>
  <si>
    <t>The $28,993 was the total of  the S.C. Retirement System and Police Officers Retirement System 1% Rate Increase and Health and Dental Insurance Allocation received by the agency.</t>
  </si>
  <si>
    <t>The $201,778 was the total of  the pay plan allocation, the S.C. Retirement System and Police Officers Retirement System 0.50% Rate Increase and Health and Dental Insurance Allocation received by the agency.</t>
  </si>
  <si>
    <t>*For Attorneys employed in this division, SCCID pays for basic SC Bar Dues.  SCCID does not pay for Continuing Legal Education courses.</t>
  </si>
  <si>
    <r>
      <t xml:space="preserve">S.C. Code Ann. </t>
    </r>
    <r>
      <rPr>
        <b/>
        <sz val="10"/>
        <rFont val="Calibri Light"/>
        <family val="2"/>
        <scheme val="major"/>
      </rPr>
      <t>17-3-90</t>
    </r>
    <r>
      <rPr>
        <sz val="10"/>
        <rFont val="Calibri Light"/>
        <family val="2"/>
        <scheme val="major"/>
      </rPr>
      <t xml:space="preserve">. Criminal Procedures; Defense of Indigents.  
S.C. Code Ann. </t>
    </r>
    <r>
      <rPr>
        <b/>
        <sz val="10"/>
        <rFont val="Calibri Light"/>
        <family val="2"/>
        <scheme val="major"/>
      </rPr>
      <t>44-48-90, et seq.</t>
    </r>
    <r>
      <rPr>
        <sz val="10"/>
        <rFont val="Calibri Light"/>
        <family val="2"/>
        <scheme val="major"/>
      </rPr>
      <t xml:space="preserve"> Health; Sexually Violent Predator Act.</t>
    </r>
  </si>
  <si>
    <r>
      <t xml:space="preserve">S.C. Code Ann. </t>
    </r>
    <r>
      <rPr>
        <b/>
        <sz val="10"/>
        <rFont val="Calibri Light"/>
        <family val="2"/>
        <scheme val="major"/>
      </rPr>
      <t>17-3-330.</t>
    </r>
    <r>
      <rPr>
        <sz val="10"/>
        <rFont val="Calibri Light"/>
        <family val="2"/>
        <scheme val="major"/>
      </rPr>
      <t xml:space="preserve"> Criminal Procedures; Defense of Indigents.</t>
    </r>
  </si>
  <si>
    <r>
      <t xml:space="preserve">S.C. Code Ann. </t>
    </r>
    <r>
      <rPr>
        <b/>
        <sz val="10"/>
        <rFont val="Calibri Light"/>
        <family val="2"/>
        <scheme val="major"/>
      </rPr>
      <t>17-27-60.</t>
    </r>
    <r>
      <rPr>
        <sz val="10"/>
        <rFont val="Calibri Light"/>
        <family val="2"/>
        <scheme val="major"/>
      </rPr>
      <t xml:space="preserve"> Criminal Procedures; Uniform Post-Conviction Procedures Act.</t>
    </r>
  </si>
  <si>
    <r>
      <t xml:space="preserve">S.C. Code Ann. </t>
    </r>
    <r>
      <rPr>
        <b/>
        <sz val="10"/>
        <rFont val="Calibri Light"/>
        <family val="2"/>
        <scheme val="major"/>
      </rPr>
      <t>17-27-160.</t>
    </r>
    <r>
      <rPr>
        <sz val="10"/>
        <rFont val="Calibri Light"/>
        <family val="2"/>
        <scheme val="major"/>
      </rPr>
      <t xml:space="preserve"> Criminal Procedures; Uniform Post-Conviction Procedures Act.</t>
    </r>
  </si>
  <si>
    <r>
      <t xml:space="preserve">S.C. Code Ann. </t>
    </r>
    <r>
      <rPr>
        <b/>
        <sz val="10"/>
        <rFont val="Calibri Light"/>
        <family val="2"/>
        <scheme val="major"/>
      </rPr>
      <t>17-3-30</t>
    </r>
    <r>
      <rPr>
        <sz val="10"/>
        <rFont val="Calibri Light"/>
        <family val="2"/>
        <scheme val="major"/>
      </rPr>
      <t xml:space="preserve"> requires the collection of a $40 application fee for Public Defender services from an individual who executes an affidavit that he or she is unable to employ counsel.</t>
    </r>
  </si>
  <si>
    <r>
      <t xml:space="preserve">Unrelated Purpose #1 - </t>
    </r>
    <r>
      <rPr>
        <b/>
        <i/>
        <sz val="12"/>
        <color theme="1"/>
        <rFont val="Calibri Light"/>
        <family val="2"/>
        <scheme val="major"/>
      </rPr>
      <t xml:space="preserve"> Legal aid flow through to SC Legal Services (nonprofit entity)</t>
    </r>
  </si>
  <si>
    <t>Legal Representation of indigent South Carolina citizens 
*See Note A for examples of services provided as part of "legal representation."</t>
  </si>
  <si>
    <t xml:space="preserve">Does the law specify a deliverable (service or product) the agency must or may provide? </t>
  </si>
  <si>
    <t>Does this law specify who (customer) the agency must or may serve?</t>
  </si>
  <si>
    <t>Guarantees a citizen the right to a speedy and public trial, an impartial jury, to be informed of the nature and cause of the accusation, to confront witnesses against him, to present witnesses in his favor, and to be represented by an attorney</t>
  </si>
  <si>
    <t xml:space="preserve">Duties of Office of Indigent Defense:  Distribute all funds appropriated by GA for defense of indigents; perform duties of Appellate Defense; compile statistics covering indigent defense in the State; </t>
  </si>
  <si>
    <r>
      <rPr>
        <b/>
        <u/>
        <sz val="10"/>
        <color theme="1"/>
        <rFont val="Calibri Light"/>
        <family val="2"/>
        <scheme val="major"/>
      </rPr>
      <t>Note A</t>
    </r>
    <r>
      <rPr>
        <sz val="10"/>
        <color theme="1"/>
        <rFont val="Calibri Light"/>
        <family val="2"/>
        <scheme val="major"/>
      </rPr>
      <t xml:space="preserve">:  Services provided as part of "legal representation," include, but are not limited to:  
(1) work directly with clients to establish trusting, professional relationships which includes (a) maintaining regular contact through correspondence, phone calls, and in-person meetings; (b) visiting incarcerated clients at correctional facilities on a steady basis to discuss case strategies, fact developments, and trial preparation; (c) ensuring all communications with clients remain private; and (d) upholding ethical duties of loyalty and confidentiality to clients throughout all legal representation; 
(2) representing the accused during criminal investigative proceedings, such as (a) attending police line-ups; (b) monitoring physical examinations, such as finger-nail scraping and blood, urine, and DNA testing; (c) being present at the time an accused person is arrested; and (d) arranging for the setting of bail and posting of bond, which allows their clients to be conditionally released pending trial.; 
(3) researching the facts and laws involved in the criminal case, through pre-trial discovery, interviewing key witnesses, and conducting legal research to prepare for court appearances.
(4) assisting the accused during critical pre-trial phases, such as pretrial conferences with judges and prosecutors, and suppression motions.
(5) engaging in plea negotiations with the prosecutor, to obtain a reduced sentence or to have the charges dropped; 
(6) actively defending the accused in court during trial by participating in jury selections, raising defenses that may be available and advantageous for the defendant (such as self-defense, defense of property, etc.); making opening statements, examining witnesses on the witness stand, presenting evidence to judges and juries, and making closing arguments at the conclusion of trials. 
(7) attending post-trial sentencing hearings for clients who negotiate plea bargains, or are found guilty at trial. A public defender also may file an appeal if errors in court proceedings prejudiced his client's rights to a fair trial. Appeal work includes tasks such as ordering trial transcripts and filing appellate briefs and motions. A public defender may request oral arguments before appellate judges, which she must prepare for and attend if her request is granted.
</t>
    </r>
  </si>
  <si>
    <t>1.  Ensure that only those citizens who are indigent, receive appointed counsel.
2.  Ensure that indigency screening and appointment of counsel occurs as early as possible.</t>
  </si>
  <si>
    <t>1. Maintain current system of the Annual Report submission to House of Representatives and the Senate through the Budgetary hearings process.</t>
  </si>
  <si>
    <t>1. Require the Judiciary to follow the existing standards established in Section 17-3-50 of the South Carolina Code of Laws.</t>
  </si>
  <si>
    <t>1. Require the Judiciary to follow the existing standards established in Section 17-27-160 of the South Carolina Code of Laws.</t>
  </si>
  <si>
    <t>Increase the number of Continuing Education Hours provided to PD's  (Continuing Legal Education)</t>
  </si>
  <si>
    <t>Increase the number of Full-Time  Public Defenders (PD) in all 16 Judicial Circuits</t>
  </si>
  <si>
    <t>Increase the number of Full-Time Public Defenders (PD) in all 16 Judicial Circuits;  
Decrease the number of cases handled by each individual Public Defender</t>
  </si>
  <si>
    <t xml:space="preserve">Amount budgeted </t>
  </si>
  <si>
    <r>
      <t>2017-18 Comprehensive Strategic Plan Part and Description</t>
    </r>
    <r>
      <rPr>
        <sz val="12"/>
        <rFont val="Calibri Light"/>
        <family val="2"/>
        <scheme val="major"/>
      </rPr>
      <t xml:space="preserve">
</t>
    </r>
    <r>
      <rPr>
        <b/>
        <sz val="12"/>
        <rFont val="Calibri Light"/>
        <family val="2"/>
        <scheme val="major"/>
      </rPr>
      <t xml:space="preserve">
</t>
    </r>
  </si>
  <si>
    <r>
      <rPr>
        <b/>
        <sz val="12"/>
        <rFont val="Calibri Light"/>
        <family val="2"/>
        <scheme val="major"/>
      </rPr>
      <t xml:space="preserve">Intended Public Benefit/Outcome:
</t>
    </r>
    <r>
      <rPr>
        <sz val="12"/>
        <rFont val="Calibri Light"/>
        <family val="2"/>
        <scheme val="major"/>
      </rPr>
      <t xml:space="preserve">(Ex. Outcome = incidents decrease and public perceives that the road is safer)  
</t>
    </r>
  </si>
  <si>
    <r>
      <t xml:space="preserve">Amount Spent </t>
    </r>
    <r>
      <rPr>
        <sz val="12"/>
        <color theme="1"/>
        <rFont val="Calibri Light"/>
        <family val="2"/>
        <scheme val="major"/>
      </rPr>
      <t>(including employee salaries/wages and benefits)</t>
    </r>
  </si>
  <si>
    <t xml:space="preserve">Training </t>
  </si>
  <si>
    <t>Provides leadership and direction for the agency to include administrative, financial and support services.</t>
  </si>
  <si>
    <r>
      <t xml:space="preserve">S.C. Code Ann. </t>
    </r>
    <r>
      <rPr>
        <b/>
        <sz val="10"/>
        <rFont val="Calibri Light"/>
        <family val="2"/>
        <scheme val="major"/>
      </rPr>
      <t>16-3-26.</t>
    </r>
    <r>
      <rPr>
        <sz val="10"/>
        <rFont val="Calibri Light"/>
        <family val="2"/>
        <scheme val="major"/>
      </rPr>
      <t xml:space="preserve"> Crimes and Offenses; Offenses Against the Person.  
S.C. Code Ann. </t>
    </r>
    <r>
      <rPr>
        <b/>
        <sz val="10"/>
        <rFont val="Calibri Light"/>
        <family val="2"/>
        <scheme val="major"/>
      </rPr>
      <t>17-3-80</t>
    </r>
    <r>
      <rPr>
        <sz val="10"/>
        <rFont val="Calibri Light"/>
        <family val="2"/>
        <scheme val="major"/>
      </rPr>
      <t>.</t>
    </r>
    <r>
      <rPr>
        <b/>
        <sz val="12"/>
        <rFont val="Calibri Light"/>
        <family val="2"/>
        <scheme val="major"/>
      </rPr>
      <t>*</t>
    </r>
    <r>
      <rPr>
        <sz val="10"/>
        <rFont val="Calibri Light"/>
        <family val="2"/>
        <scheme val="major"/>
      </rPr>
      <t xml:space="preserve"> Criminal Procedures; Defense of Indigents.                                                                                                                                                                                                                                                                                                                                                                                                               S.C. Code Ann. </t>
    </r>
    <r>
      <rPr>
        <b/>
        <sz val="10"/>
        <rFont val="Calibri Light"/>
        <family val="2"/>
        <scheme val="major"/>
      </rPr>
      <t>17-3-90</t>
    </r>
    <r>
      <rPr>
        <sz val="10"/>
        <rFont val="Calibri Light"/>
        <family val="2"/>
        <scheme val="major"/>
      </rPr>
      <t xml:space="preserve">. Criminal Procedures; Defense of Indigents.    </t>
    </r>
  </si>
  <si>
    <r>
      <t xml:space="preserve">S.C. Code Ann. </t>
    </r>
    <r>
      <rPr>
        <b/>
        <sz val="10"/>
        <rFont val="Calibri Light"/>
        <family val="2"/>
        <scheme val="major"/>
      </rPr>
      <t xml:space="preserve">17-3-10 </t>
    </r>
    <r>
      <rPr>
        <sz val="10"/>
        <rFont val="Calibri Light"/>
        <family val="2"/>
        <scheme val="major"/>
      </rPr>
      <t>and</t>
    </r>
    <r>
      <rPr>
        <b/>
        <sz val="10"/>
        <rFont val="Calibri Light"/>
        <family val="2"/>
        <scheme val="major"/>
      </rPr>
      <t xml:space="preserve"> 17-3-90.</t>
    </r>
    <r>
      <rPr>
        <sz val="10"/>
        <rFont val="Calibri Light"/>
        <family val="2"/>
        <scheme val="major"/>
      </rPr>
      <t xml:space="preserve"> Criminal Procedures; Defense of Indigents.   S.C. Code Ann. </t>
    </r>
    <r>
      <rPr>
        <b/>
        <sz val="10"/>
        <rFont val="Calibri Light"/>
        <family val="2"/>
        <scheme val="major"/>
      </rPr>
      <t>17-3-80</t>
    </r>
    <r>
      <rPr>
        <sz val="10"/>
        <rFont val="Calibri Light"/>
        <family val="2"/>
        <scheme val="major"/>
      </rPr>
      <t>.</t>
    </r>
    <r>
      <rPr>
        <b/>
        <sz val="12"/>
        <rFont val="Calibri Light"/>
        <family val="2"/>
        <scheme val="major"/>
      </rPr>
      <t>*</t>
    </r>
    <r>
      <rPr>
        <sz val="10"/>
        <rFont val="Calibri Light"/>
        <family val="2"/>
        <scheme val="major"/>
      </rPr>
      <t xml:space="preserve"> Criminal Procedures; Defense of Indigents.   
S.C. Code Ann. </t>
    </r>
    <r>
      <rPr>
        <b/>
        <sz val="10"/>
        <rFont val="Calibri Light"/>
        <family val="2"/>
        <scheme val="major"/>
      </rPr>
      <t>63-19-830</t>
    </r>
    <r>
      <rPr>
        <sz val="10"/>
        <rFont val="Calibri Light"/>
        <family val="2"/>
        <scheme val="major"/>
      </rPr>
      <t xml:space="preserve"> and </t>
    </r>
    <r>
      <rPr>
        <b/>
        <sz val="10"/>
        <rFont val="Calibri Light"/>
        <family val="2"/>
        <scheme val="major"/>
      </rPr>
      <t>63-19-1040</t>
    </r>
    <r>
      <rPr>
        <sz val="10"/>
        <rFont val="Calibri Light"/>
        <family val="2"/>
        <scheme val="major"/>
      </rPr>
      <t>. Juvenile Justice Code; Detention Hearings, Screenings; Indigent Defense.</t>
    </r>
  </si>
  <si>
    <r>
      <t xml:space="preserve">S.C. Code Ann. </t>
    </r>
    <r>
      <rPr>
        <b/>
        <sz val="10"/>
        <rFont val="Calibri Light"/>
        <family val="2"/>
        <scheme val="major"/>
      </rPr>
      <t>17-3-20</t>
    </r>
    <r>
      <rPr>
        <sz val="10"/>
        <rFont val="Calibri Light"/>
        <family val="2"/>
        <scheme val="major"/>
      </rPr>
      <t xml:space="preserve"> and </t>
    </r>
    <r>
      <rPr>
        <b/>
        <sz val="10"/>
        <rFont val="Calibri Light"/>
        <family val="2"/>
        <scheme val="major"/>
      </rPr>
      <t>17-3-90.</t>
    </r>
    <r>
      <rPr>
        <sz val="10"/>
        <rFont val="Calibri Light"/>
        <family val="2"/>
        <scheme val="major"/>
      </rPr>
      <t xml:space="preserve"> Criminal Procedures; Defense of Indigents.   S.C. Code Ann. </t>
    </r>
    <r>
      <rPr>
        <b/>
        <sz val="10"/>
        <rFont val="Calibri Light"/>
        <family val="2"/>
        <scheme val="major"/>
      </rPr>
      <t>17-3-80</t>
    </r>
    <r>
      <rPr>
        <sz val="10"/>
        <rFont val="Calibri Light"/>
        <family val="2"/>
        <scheme val="major"/>
      </rPr>
      <t>.</t>
    </r>
    <r>
      <rPr>
        <b/>
        <sz val="12"/>
        <rFont val="Calibri Light"/>
        <family val="2"/>
        <scheme val="major"/>
      </rPr>
      <t>*</t>
    </r>
    <r>
      <rPr>
        <sz val="10"/>
        <rFont val="Calibri Light"/>
        <family val="2"/>
        <scheme val="major"/>
      </rPr>
      <t xml:space="preserve"> Criminal Procedures; Defense of Indigents. </t>
    </r>
  </si>
  <si>
    <r>
      <t xml:space="preserve">S.C. Code Ann. </t>
    </r>
    <r>
      <rPr>
        <b/>
        <sz val="10"/>
        <rFont val="Calibri Light"/>
        <family val="2"/>
        <scheme val="major"/>
      </rPr>
      <t>17-3-30</t>
    </r>
    <r>
      <rPr>
        <sz val="10"/>
        <rFont val="Calibri Light"/>
        <family val="2"/>
        <scheme val="major"/>
      </rPr>
      <t xml:space="preserve"> requires the collection of a $40 application fee for Public Defender services from an individual who executes an affidavit that he or she is unable to employ counsel.                                                                                                                                                       </t>
    </r>
    <r>
      <rPr>
        <b/>
        <sz val="10"/>
        <rFont val="Calibri Light"/>
        <family val="2"/>
        <scheme val="major"/>
      </rPr>
      <t>*Agency has recommended elimination of Statute 17-3-80.</t>
    </r>
  </si>
  <si>
    <r>
      <t xml:space="preserve">S.C. Code Ann. </t>
    </r>
    <r>
      <rPr>
        <b/>
        <sz val="10"/>
        <rFont val="Calibri Light"/>
        <family val="2"/>
        <scheme val="major"/>
      </rPr>
      <t>17-3-90</t>
    </r>
    <r>
      <rPr>
        <sz val="10"/>
        <rFont val="Calibri Light"/>
        <family val="2"/>
        <scheme val="major"/>
      </rPr>
      <t xml:space="preserve"> and </t>
    </r>
    <r>
      <rPr>
        <b/>
        <sz val="10"/>
        <rFont val="Calibri Light"/>
        <family val="2"/>
        <scheme val="major"/>
      </rPr>
      <t>17-3-360.</t>
    </r>
    <r>
      <rPr>
        <sz val="10"/>
        <rFont val="Calibri Light"/>
        <family val="2"/>
        <scheme val="major"/>
      </rPr>
      <t xml:space="preserve"> Criminal Procedures; Defense of Indigents.   S.C. Code Ann. </t>
    </r>
    <r>
      <rPr>
        <b/>
        <sz val="10"/>
        <rFont val="Calibri Light"/>
        <family val="2"/>
        <scheme val="major"/>
      </rPr>
      <t>17-3-80</t>
    </r>
    <r>
      <rPr>
        <sz val="10"/>
        <rFont val="Calibri Light"/>
        <family val="2"/>
        <scheme val="major"/>
      </rPr>
      <t>.</t>
    </r>
    <r>
      <rPr>
        <b/>
        <sz val="12"/>
        <rFont val="Calibri Light"/>
        <family val="2"/>
        <scheme val="major"/>
      </rPr>
      <t xml:space="preserve">* </t>
    </r>
    <r>
      <rPr>
        <sz val="10"/>
        <rFont val="Calibri Light"/>
        <family val="2"/>
        <scheme val="major"/>
      </rPr>
      <t xml:space="preserve">Criminal Procedures; Defense of Indigents. </t>
    </r>
  </si>
  <si>
    <r>
      <t xml:space="preserve">S.C. Code Ann. </t>
    </r>
    <r>
      <rPr>
        <b/>
        <sz val="10"/>
        <rFont val="Calibri Light"/>
        <family val="2"/>
        <scheme val="major"/>
      </rPr>
      <t>17-3-90</t>
    </r>
    <r>
      <rPr>
        <sz val="10"/>
        <rFont val="Calibri Light"/>
        <family val="2"/>
        <scheme val="major"/>
      </rPr>
      <t xml:space="preserve">. Criminal Procedures; Defense of Indigents.  
S.C. Code Ann. </t>
    </r>
    <r>
      <rPr>
        <b/>
        <sz val="10"/>
        <rFont val="Calibri Light"/>
        <family val="2"/>
        <scheme val="major"/>
      </rPr>
      <t>63-7-1620.</t>
    </r>
    <r>
      <rPr>
        <sz val="10"/>
        <rFont val="Calibri Light"/>
        <family val="2"/>
        <scheme val="major"/>
      </rPr>
      <t xml:space="preserve"> South Carolina Children's Code; Child Protection and Permanency.                                                                                                                                                                                                                                                                                                                                                             S.C. Code Ann. </t>
    </r>
    <r>
      <rPr>
        <b/>
        <sz val="10"/>
        <rFont val="Calibri Light"/>
        <family val="2"/>
        <scheme val="major"/>
      </rPr>
      <t>17-3-80</t>
    </r>
    <r>
      <rPr>
        <sz val="10"/>
        <rFont val="Calibri Light"/>
        <family val="2"/>
        <scheme val="major"/>
      </rPr>
      <t>.</t>
    </r>
    <r>
      <rPr>
        <b/>
        <sz val="12"/>
        <rFont val="Calibri Light"/>
        <family val="2"/>
        <scheme val="major"/>
      </rPr>
      <t>*</t>
    </r>
    <r>
      <rPr>
        <sz val="10"/>
        <rFont val="Calibri Light"/>
        <family val="2"/>
        <scheme val="major"/>
      </rPr>
      <t xml:space="preserve"> Criminal Procedures; Defense of Indigents. </t>
    </r>
  </si>
  <si>
    <r>
      <t xml:space="preserve">S.C. Code Ann. </t>
    </r>
    <r>
      <rPr>
        <b/>
        <sz val="10"/>
        <rFont val="Calibri Light"/>
        <family val="2"/>
        <scheme val="major"/>
      </rPr>
      <t>17-3-90</t>
    </r>
    <r>
      <rPr>
        <sz val="10"/>
        <rFont val="Calibri Light"/>
        <family val="2"/>
        <scheme val="major"/>
      </rPr>
      <t>. Criminal Procedures; Defense of Indigents.  
S.C. Code Ann.</t>
    </r>
    <r>
      <rPr>
        <b/>
        <sz val="10"/>
        <rFont val="Calibri Light"/>
        <family val="2"/>
        <scheme val="major"/>
      </rPr>
      <t xml:space="preserve"> 17-27-20 </t>
    </r>
    <r>
      <rPr>
        <sz val="10"/>
        <rFont val="Calibri Light"/>
        <family val="2"/>
        <scheme val="major"/>
      </rPr>
      <t>and</t>
    </r>
    <r>
      <rPr>
        <b/>
        <sz val="10"/>
        <rFont val="Calibri Light"/>
        <family val="2"/>
        <scheme val="major"/>
      </rPr>
      <t xml:space="preserve"> 17-27-60</t>
    </r>
    <r>
      <rPr>
        <sz val="10"/>
        <rFont val="Calibri Light"/>
        <family val="2"/>
        <scheme val="major"/>
      </rPr>
      <t xml:space="preserve">. Court Costs and expenses for indigents.  
</t>
    </r>
    <r>
      <rPr>
        <b/>
        <sz val="10"/>
        <rFont val="Calibri Light"/>
        <family val="2"/>
        <scheme val="major"/>
      </rPr>
      <t>Rule 71.1</t>
    </r>
    <r>
      <rPr>
        <sz val="10"/>
        <rFont val="Calibri Light"/>
        <family val="2"/>
        <scheme val="major"/>
      </rPr>
      <t xml:space="preserve"> S.C. Rules of Civil Procedure. Appointment of Counsel for Hearing (S.C. Code Ann. 17-27-110; ).                                                                                                                                                                                                                                                                                                                                    
S.C. Code Ann.</t>
    </r>
    <r>
      <rPr>
        <b/>
        <sz val="10"/>
        <rFont val="Calibri Light"/>
        <family val="2"/>
        <scheme val="major"/>
      </rPr>
      <t xml:space="preserve"> 17-27-160</t>
    </r>
    <r>
      <rPr>
        <sz val="10"/>
        <rFont val="Calibri Light"/>
        <family val="2"/>
        <scheme val="major"/>
      </rPr>
      <t xml:space="preserve">. Appointment of counsel for PCR in Capital case.                                                                                                                                                                                                                                                                                                                                                                                                   S.C. Code Ann. </t>
    </r>
    <r>
      <rPr>
        <b/>
        <sz val="10"/>
        <rFont val="Calibri Light"/>
        <family val="2"/>
        <scheme val="major"/>
      </rPr>
      <t>17-3-80</t>
    </r>
    <r>
      <rPr>
        <sz val="10"/>
        <rFont val="Calibri Light"/>
        <family val="2"/>
        <scheme val="major"/>
      </rPr>
      <t>.</t>
    </r>
    <r>
      <rPr>
        <b/>
        <sz val="12"/>
        <rFont val="Calibri Light"/>
        <family val="2"/>
        <scheme val="major"/>
      </rPr>
      <t>*</t>
    </r>
    <r>
      <rPr>
        <sz val="10"/>
        <rFont val="Calibri Light"/>
        <family val="2"/>
        <scheme val="major"/>
      </rPr>
      <t xml:space="preserve"> Criminal Procedures; Defense of Indigents. </t>
    </r>
  </si>
  <si>
    <r>
      <t xml:space="preserve">S.C. Code Ann. </t>
    </r>
    <r>
      <rPr>
        <b/>
        <sz val="10"/>
        <rFont val="Calibri Light"/>
        <family val="2"/>
        <scheme val="major"/>
      </rPr>
      <t>17-3-90</t>
    </r>
    <r>
      <rPr>
        <sz val="10"/>
        <rFont val="Calibri Light"/>
        <family val="2"/>
        <scheme val="major"/>
      </rPr>
      <t xml:space="preserve">. Criminal Procedures; Defense of Indigents.  
S.C. Code Ann. </t>
    </r>
    <r>
      <rPr>
        <b/>
        <sz val="10"/>
        <rFont val="Calibri Light"/>
        <family val="2"/>
        <scheme val="major"/>
      </rPr>
      <t xml:space="preserve">63-7-2560. </t>
    </r>
    <r>
      <rPr>
        <sz val="10"/>
        <rFont val="Calibri Light"/>
        <family val="2"/>
        <scheme val="major"/>
      </rPr>
      <t xml:space="preserve">Representation by Counsel; guardian ad litem.  
S.C. Code Ann. </t>
    </r>
    <r>
      <rPr>
        <b/>
        <sz val="10"/>
        <rFont val="Calibri Light"/>
        <family val="2"/>
        <scheme val="major"/>
      </rPr>
      <t>63-9-320(2)</t>
    </r>
    <r>
      <rPr>
        <sz val="10"/>
        <rFont val="Calibri Light"/>
        <family val="2"/>
        <scheme val="major"/>
      </rPr>
      <t xml:space="preserve"> Persons not required to give consent or relinquishment for adoption of child.                                                                                                                                                                                                                                                                                                                                          S.C. Code Ann. </t>
    </r>
    <r>
      <rPr>
        <b/>
        <sz val="10"/>
        <rFont val="Calibri Light"/>
        <family val="2"/>
        <scheme val="major"/>
      </rPr>
      <t>17-3-80</t>
    </r>
    <r>
      <rPr>
        <sz val="10"/>
        <rFont val="Calibri Light"/>
        <family val="2"/>
        <scheme val="major"/>
      </rPr>
      <t>.</t>
    </r>
    <r>
      <rPr>
        <b/>
        <sz val="12"/>
        <rFont val="Calibri Light"/>
        <family val="2"/>
        <scheme val="major"/>
      </rPr>
      <t>*</t>
    </r>
    <r>
      <rPr>
        <sz val="10"/>
        <rFont val="Calibri Light"/>
        <family val="2"/>
        <scheme val="major"/>
      </rPr>
      <t xml:space="preserve"> Criminal Procedures; Defense of Indigents.</t>
    </r>
  </si>
  <si>
    <t>Regular training programs include an annual multi-session basic training program for new indigent defense attorneys, an ongoing series of workshops for juvenile defense attorneys, and other continuing legal education seminars and workshops pertinent to the provision of indigent defense services.</t>
  </si>
  <si>
    <t>Training is provided for indigent defense attorneys including public defenders employed by or contracted with the various circuit public defender offices or contracted directly with the Agency to provide indigent defense services.</t>
  </si>
  <si>
    <t>Indigent Defense Attorneys</t>
  </si>
  <si>
    <t>1.  Ensure that indigent defense clients continue to receive effective assistance of counsel.</t>
  </si>
  <si>
    <t>Indigent Defense clients would not receive effective assistance of counsel</t>
  </si>
  <si>
    <r>
      <t xml:space="preserve">S.C. Code Ann. </t>
    </r>
    <r>
      <rPr>
        <b/>
        <sz val="10"/>
        <rFont val="Calibri Light"/>
        <family val="2"/>
        <scheme val="major"/>
      </rPr>
      <t>17-3-30</t>
    </r>
    <r>
      <rPr>
        <sz val="10"/>
        <rFont val="Calibri Light"/>
        <family val="2"/>
        <scheme val="major"/>
      </rPr>
      <t xml:space="preserve"> requires the collection of a $40 application fee for Public Defender services from an individual who executes an affidavit that he or she is unable to employ counsel.                                                                                                                                                                         </t>
    </r>
    <r>
      <rPr>
        <b/>
        <sz val="10"/>
        <rFont val="Calibri Light"/>
        <family val="2"/>
        <scheme val="major"/>
      </rPr>
      <t>*Agency has recommended elimination of S.C. Code Ann. 17-3-80.</t>
    </r>
  </si>
  <si>
    <r>
      <t>S.C. Code Ann.</t>
    </r>
    <r>
      <rPr>
        <b/>
        <sz val="10"/>
        <rFont val="Calibri Light"/>
        <family val="2"/>
        <scheme val="major"/>
      </rPr>
      <t xml:space="preserve"> 17-3-30</t>
    </r>
    <r>
      <rPr>
        <sz val="10"/>
        <rFont val="Calibri Light"/>
        <family val="2"/>
        <scheme val="major"/>
      </rPr>
      <t xml:space="preserve"> requires the collection of a $40 application fee for Public Defender services from an individual who executes an affidavit that he or she is unable to employ counsel. </t>
    </r>
    <r>
      <rPr>
        <b/>
        <sz val="10"/>
        <rFont val="Calibri Light"/>
        <family val="2"/>
        <scheme val="major"/>
      </rPr>
      <t xml:space="preserve">Proviso 61.6  </t>
    </r>
    <r>
      <rPr>
        <sz val="10"/>
        <rFont val="Calibri Light"/>
        <family val="2"/>
        <scheme val="major"/>
      </rPr>
      <t xml:space="preserve">requires every person who is represented by a public defender or appointed counsel and is placed on Probation to be assessed a fee of five hundred dollars to be collected by the Clerk of Court and sent on a monthly basis to the Commission on Indigent Defense.                                                                                                                                   </t>
    </r>
    <r>
      <rPr>
        <b/>
        <sz val="10"/>
        <rFont val="Calibri Light"/>
        <family val="2"/>
        <scheme val="major"/>
      </rPr>
      <t>*Agency has recommended elimination of S.C. Code Ann. 17-3-80.</t>
    </r>
  </si>
  <si>
    <t>*Agency has recommended elimination of S.C. Code Ann. 17-3-80.</t>
  </si>
  <si>
    <r>
      <rPr>
        <b/>
        <sz val="10"/>
        <rFont val="Calibri Light"/>
        <family val="2"/>
        <scheme val="major"/>
      </rPr>
      <t>Proviso 61.7 (Defense of Indigents Civil Action Application Fee)</t>
    </r>
    <r>
      <rPr>
        <sz val="10"/>
        <rFont val="Calibri Light"/>
        <family val="2"/>
        <scheme val="major"/>
      </rPr>
      <t xml:space="preserve">  requires the collection of a $40 application fee for the appointment of counsel services from an individual who executes an affidavit that he or she is unable to employ counsel.                                             </t>
    </r>
    <r>
      <rPr>
        <b/>
        <sz val="10"/>
        <rFont val="Calibri Light"/>
        <family val="2"/>
        <scheme val="major"/>
      </rPr>
      <t>*Agency has recommended elimination of S.C. Code Ann. 17-3-80.</t>
    </r>
  </si>
  <si>
    <r>
      <rPr>
        <b/>
        <sz val="10"/>
        <rFont val="Calibri Light"/>
        <family val="2"/>
        <scheme val="major"/>
      </rPr>
      <t>Proviso 61.7 (Defense of Indigents Civil Action Application Fee)</t>
    </r>
    <r>
      <rPr>
        <sz val="10"/>
        <rFont val="Calibri Light"/>
        <family val="2"/>
        <scheme val="major"/>
      </rPr>
      <t xml:space="preserve">  requires the collection of a $40 application fee for the appointment of counsel services from an individual who executes an affidavit that he or she is unable to employ counsel.                                                 </t>
    </r>
    <r>
      <rPr>
        <b/>
        <sz val="10"/>
        <rFont val="Calibri Light"/>
        <family val="2"/>
        <scheme val="major"/>
      </rPr>
      <t>*Agency has recommended elimination of S.C. Code Ann. 17-3-80.</t>
    </r>
  </si>
  <si>
    <r>
      <rPr>
        <b/>
        <sz val="10"/>
        <rFont val="Calibri Light"/>
        <family val="2"/>
        <scheme val="major"/>
      </rPr>
      <t>Proviso 61.7 (Defense of Indigents Civil Action Application Fee)</t>
    </r>
    <r>
      <rPr>
        <sz val="10"/>
        <rFont val="Calibri Light"/>
        <family val="2"/>
        <scheme val="major"/>
      </rPr>
      <t xml:space="preserve">  requires the collection of a $40 application fee for the appointment of counsel services from an individual who executes an affidavit that he or she is unable to employ counsel.                                           </t>
    </r>
    <r>
      <rPr>
        <b/>
        <sz val="10"/>
        <rFont val="Calibri Light"/>
        <family val="2"/>
        <scheme val="major"/>
      </rPr>
      <t>*Agency has recommended elimination of S.C. Code Ann. 17-3-80.</t>
    </r>
    <r>
      <rPr>
        <sz val="10"/>
        <rFont val="Calibri Light"/>
        <family val="2"/>
        <scheme val="major"/>
      </rPr>
      <t xml:space="preserve">         </t>
    </r>
  </si>
  <si>
    <r>
      <t xml:space="preserve">S.C. Code Ann. </t>
    </r>
    <r>
      <rPr>
        <b/>
        <sz val="10"/>
        <color theme="1"/>
        <rFont val="Calibri Light"/>
        <family val="2"/>
        <scheme val="major"/>
      </rPr>
      <t>16-3-26</t>
    </r>
    <r>
      <rPr>
        <sz val="10"/>
        <color theme="1"/>
        <rFont val="Calibri Light"/>
        <family val="2"/>
        <scheme val="major"/>
      </rPr>
      <t xml:space="preserve">. Crimes and Offenses; Offenses Against the Person.  
S.C. Code Ann. </t>
    </r>
    <r>
      <rPr>
        <b/>
        <sz val="10"/>
        <color theme="1"/>
        <rFont val="Calibri Light"/>
        <family val="2"/>
        <scheme val="major"/>
      </rPr>
      <t>17-3-10, -20, -90, -310, -360.</t>
    </r>
    <r>
      <rPr>
        <sz val="10"/>
        <color theme="1"/>
        <rFont val="Calibri Light"/>
        <family val="2"/>
        <scheme val="major"/>
      </rPr>
      <t xml:space="preserve">
S.C. Code Ann. </t>
    </r>
    <r>
      <rPr>
        <b/>
        <sz val="10"/>
        <color theme="1"/>
        <rFont val="Calibri Light"/>
        <family val="2"/>
        <scheme val="major"/>
      </rPr>
      <t>17-27-60</t>
    </r>
    <r>
      <rPr>
        <sz val="10"/>
        <color theme="1"/>
        <rFont val="Calibri Light"/>
        <family val="2"/>
        <scheme val="major"/>
      </rPr>
      <t xml:space="preserve">. Criminal Procedures; Uniform Post-Conviction Procedures Act.
S.C. Code Ann. </t>
    </r>
    <r>
      <rPr>
        <b/>
        <sz val="10"/>
        <color theme="1"/>
        <rFont val="Calibri Light"/>
        <family val="2"/>
        <scheme val="major"/>
      </rPr>
      <t>44-48-90</t>
    </r>
    <r>
      <rPr>
        <sz val="10"/>
        <color theme="1"/>
        <rFont val="Calibri Light"/>
        <family val="2"/>
        <scheme val="major"/>
      </rPr>
      <t xml:space="preserve">, et seq. Health; Sexually Violent Predator Act.
S.C. Code Ann. </t>
    </r>
    <r>
      <rPr>
        <b/>
        <sz val="10"/>
        <color theme="1"/>
        <rFont val="Calibri Light"/>
        <family val="2"/>
        <scheme val="major"/>
      </rPr>
      <t>63-19-830</t>
    </r>
    <r>
      <rPr>
        <sz val="10"/>
        <color theme="1"/>
        <rFont val="Calibri Light"/>
        <family val="2"/>
        <scheme val="major"/>
      </rPr>
      <t xml:space="preserve"> and </t>
    </r>
    <r>
      <rPr>
        <b/>
        <sz val="10"/>
        <color theme="1"/>
        <rFont val="Calibri Light"/>
        <family val="2"/>
        <scheme val="major"/>
      </rPr>
      <t>63-19-1040</t>
    </r>
    <r>
      <rPr>
        <sz val="10"/>
        <color theme="1"/>
        <rFont val="Calibri Light"/>
        <family val="2"/>
        <scheme val="major"/>
      </rPr>
      <t xml:space="preserve">. Juvenile Justice Code; Detention Hearings, Screenings; Indigent Defense.
S.C. Code Ann. </t>
    </r>
    <r>
      <rPr>
        <b/>
        <sz val="10"/>
        <color theme="1"/>
        <rFont val="Calibri Light"/>
        <family val="2"/>
        <scheme val="major"/>
      </rPr>
      <t>63-7-1620</t>
    </r>
    <r>
      <rPr>
        <sz val="10"/>
        <color theme="1"/>
        <rFont val="Calibri Light"/>
        <family val="2"/>
        <scheme val="major"/>
      </rPr>
      <t>. South Carolina Children's Code; Child Protection and Permanency.</t>
    </r>
  </si>
  <si>
    <t>Court costs and expenses from indigent South Carolina citizens</t>
  </si>
  <si>
    <t>Supplemental Funds from the FY2015-16 Appropriations Act can be used for Information Technology and Security Infrastructure for the agency.</t>
  </si>
  <si>
    <t>CRF funds from FY2011-12 Appropriations Act can be used for Information Technology expenditures for the agency.</t>
  </si>
  <si>
    <t>I.A. Death Penalty Trial Fund; I.B. Conflict Funds; III.A Defense of Indigents/Per Capita; IV. Death Penalty Trail Division are all restricted Funds based upon the requirements of Proviso 61.1.                                                                                                                                                            I.C Legal Aid Funding is restricted to the flow-through  bi-annual payments made to the SC Legal Services (Non-Profit Entity).</t>
  </si>
  <si>
    <t>Conviction Surcharge 1</t>
  </si>
  <si>
    <t>Court Fine 1</t>
  </si>
  <si>
    <t>Conviction Surcharge 2</t>
  </si>
  <si>
    <t>Investment Earnings 2</t>
  </si>
  <si>
    <t xml:space="preserve">Investment Earnings 1 </t>
  </si>
  <si>
    <t>$50 fee on civil action filings of which 14.56% goes to SCCID (See S.C. Code Ann. 14-1-204(B)(1)(b).  Fines are collected by the Clerk of Courts Office and submitted to the State Treasurer's Office on a monthly bases for disbursement to our agency.</t>
  </si>
  <si>
    <t>$40 application fee for the appointment of counsel in a civil action case.  Application fees are collected by the Clerk of Courts Office and submitted to the SCCID on a monthly basis.</t>
  </si>
  <si>
    <t>Includes:  (1)Fee for filing complaints or petitions in civil actions described in 8-21-310(11)(a) (See, Section 14-1-204(A)(4)), which is legal aid collection that flows through to SC Legal Services; 
(2) Court Fine Assessment for those who are convicted of, plead guilty or nolo contendrer to, or forfeits bond for a criminal offense in General Sessions, Magistrate, and Municipal Courts (see Sections 14-1-206(C)(4), 14-1-207(C)(6) and 14-1-208(C)(6) and Section 14-1-218(4)); 
(3) Application fee for public defender services in General Sessions, Magistrate, and Municipal Courts (See, Section 17-3-30(B).
Fines are collected by the Clerk of Courts Office and submitted to the State Treasurer's Office on a monthly bases for disbursement to our agency.</t>
  </si>
  <si>
    <t>The grants are with the Richland County Public Defenders Office and only flow-through The Commission on Indigent Defense because the grants require a state agency as the grant recipient.</t>
  </si>
  <si>
    <t>I.E Rule 608 Appointment Funds can only be used for the purpose for which is appropriated and any unexpended funds can be carried-forward into the new fiscal year and spent only on 608 appointment expenditures.                                                                                              III.A Defense of Indigents/Per Capita; III.B DUI Defense of Indigents; III.C. Criminal Domestic Violence are all distributed to the Circuit Public Defender Office on a per/capita method, based upon the 2010 Census.</t>
  </si>
  <si>
    <t>Federal Funds will only reimburse expenditures that have been approved in the Grant's Budget prior to approval of the Grant Award.  Copy of the approved Grant Budget available upon request.</t>
  </si>
  <si>
    <t>Application fees are collected by the Clerk of Courts Office and submitted to the SCCID on a monthly basis.</t>
  </si>
  <si>
    <t>$500 probation fee collected by the Clerks of Court and remitted to SCCID.  Fees are collected by the Clerk of Courts Office and submitted to SCCID on a monthly basis.</t>
  </si>
  <si>
    <t>Court Fines 2</t>
  </si>
  <si>
    <t>Interest earned from the collection of the following: (1) Sources #12 Public Defender Application Fee, (2) #13 Court Fine 2, and (3) Source #14 Conviction Surcharge 2.  The Treasurer’s Office remits the interest payments to SCCID on a monthly basis.</t>
  </si>
  <si>
    <t>Interest earned from the collection of Source #10 Civil Action Application Fee.  The Treasurer's Office remits the interest payments to SCCID on a monthly basis.</t>
  </si>
  <si>
    <t>$25 surcharge on all fines, forfeitures, escheatments, or other monetary penalties imposed in General Sessions, Magistrates, and Municipal Courts, of which 1% goes to SCCID (See S.C. Code Ann. Section 14-1-212(B)(1)(h)).  Fees are collected by the Clerk of Courts Office and submitted to the State Treasurer's Office on a monthly bases for disbursement to our agency.</t>
  </si>
  <si>
    <t>III.A Defense of Indigents/Per Capita is distributed to the Circuit Public Defender Offices on a Per/Capita method, based upon the 2010 Census.</t>
  </si>
  <si>
    <t>The indigent citizens of South Carolina would be denied their right to counsel and access to resources to provide a proper defense as established in Section 17-3-50 of the South Carolina Code of Laws</t>
  </si>
  <si>
    <t>Objective 2.1.2 - Conduct Topic Specific Training to all Public Defenders and Contract Attorneys</t>
  </si>
  <si>
    <r>
      <t xml:space="preserve">Mission: </t>
    </r>
    <r>
      <rPr>
        <sz val="12"/>
        <color theme="1"/>
        <rFont val="Calibri Light"/>
        <family val="2"/>
        <scheme val="major"/>
      </rPr>
      <t xml:space="preserve">The Commission on Indigent Defense, through the Office of Indigent Defense and its divisions, and in cooperation and consultation with other state agencies, professional associations and other groups interested in the administration of criminal justice and the improvement and expansion of defender services, establishes and monitors programs and services for legal representation to indigent defendants charged with criminal offenses in the courts of the state.  The agency also manages the Rule 608 Contract program, contracting with attorneys across the state to provide representation in criminal and specific family court cases. </t>
    </r>
    <r>
      <rPr>
        <b/>
        <u/>
        <sz val="12"/>
        <color theme="1"/>
        <rFont val="Calibri Light"/>
        <family val="2"/>
        <scheme val="major"/>
      </rPr>
      <t xml:space="preserve">
</t>
    </r>
    <r>
      <rPr>
        <u/>
        <sz val="12"/>
        <color theme="1"/>
        <rFont val="Calibri Light"/>
        <family val="2"/>
        <scheme val="major"/>
      </rPr>
      <t>Legal Basis</t>
    </r>
    <r>
      <rPr>
        <sz val="12"/>
        <color theme="1"/>
        <rFont val="Calibri Light"/>
        <family val="2"/>
        <scheme val="major"/>
      </rPr>
      <t xml:space="preserve">:  The Commission and the Office of Indigent Defense were established by Act 164 of 1993, effective July 1, 1993. The Office operates pursuant to §17-3-310, et seq. of the South Carolina Code of Laws, 1976, as amended. Effective July 1, 2005, the Office of Appellate Defense became a division within the agency. </t>
    </r>
  </si>
  <si>
    <r>
      <rPr>
        <b/>
        <sz val="12"/>
        <color theme="1"/>
        <rFont val="Calibri Light"/>
        <family val="2"/>
        <scheme val="major"/>
      </rPr>
      <t>Vision:</t>
    </r>
    <r>
      <rPr>
        <sz val="12"/>
        <color theme="1"/>
        <rFont val="Calibri Light"/>
        <family val="2"/>
        <scheme val="major"/>
      </rPr>
      <t xml:space="preserve">  To ensure that individuals, determined to be indigent, are provided the highest quality legal defense representation.
</t>
    </r>
    <r>
      <rPr>
        <u/>
        <sz val="12"/>
        <color theme="1"/>
        <rFont val="Calibri Light"/>
        <family val="2"/>
        <scheme val="major"/>
      </rPr>
      <t>Legal Basis</t>
    </r>
    <r>
      <rPr>
        <sz val="12"/>
        <color theme="1"/>
        <rFont val="Calibri Light"/>
        <family val="2"/>
        <scheme val="major"/>
      </rPr>
      <t>:</t>
    </r>
    <r>
      <rPr>
        <b/>
        <sz val="12"/>
        <color theme="1"/>
        <rFont val="Calibri Light"/>
        <family val="2"/>
        <scheme val="major"/>
      </rPr>
      <t xml:space="preserve"> </t>
    </r>
    <r>
      <rPr>
        <sz val="12"/>
        <color theme="1"/>
        <rFont val="Calibri Light"/>
        <family val="2"/>
        <scheme val="major"/>
      </rPr>
      <t xml:space="preserve"> The Commission and the Office of Indigent Defense were established by Act 164 of 1993, effective July 1, 1993. The Office operates pursuant to §17-3-310, et seq. of the South Carolina Code of Laws, 1976, as amended. Effective July 1, 2005, the Office of Appellate Defense became a division within the agency. </t>
    </r>
  </si>
  <si>
    <t>$50 fee on civil action filings of which 1.81% goes to SCCID (See S.C. Code Ann. 14-1-204(B)(1)(e).  Fines are collected by the Clerk of Courts Office and submitted to the State Treasurer's Office on a monthly bases for disbursement to our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</si>
</sst>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_(&quot;$&quot;* \(#,##0\);_(&quot;$&quot;* &quot;-&quot;_);_(@_)"/>
    <numFmt numFmtId="44" formatCode="_(&quot;$&quot;* #,##0.00_);_(&quot;$&quot;* \(#,##0.00\);_(&quot;$&quot;* &quot;-&quot;??_);_(@_)"/>
    <numFmt numFmtId="43" formatCode="_(* #,##0.00_);_(* \(#,##0.00\);_(* &quot;-&quot;??_);_(@_)"/>
    <numFmt numFmtId="164" formatCode="&quot;$&quot;#,##0"/>
    <numFmt numFmtId="165" formatCode="[$-409]mmmm\ d\,\ yyyy;@"/>
    <numFmt numFmtId="166" formatCode="0.0%"/>
    <numFmt numFmtId="167" formatCode="_(&quot;$&quot;* #,##0_);_(&quot;$&quot;* \(#,##0\);_(&quot;$&quot;* &quot;-&quot;??_);_(@_)"/>
  </numFmts>
  <fonts count="27" x14ac:knownFonts="1">
    <font>
      <sz val="10"/>
      <color theme="1"/>
      <name val="Arial"/>
      <family val="2"/>
    </font>
    <font>
      <sz val="10"/>
      <color theme="1"/>
      <name val="Calibri Light"/>
      <family val="2"/>
      <scheme val="major"/>
    </font>
    <font>
      <u/>
      <sz val="10"/>
      <color theme="1"/>
      <name val="Calibri Light"/>
      <family val="2"/>
      <scheme val="major"/>
    </font>
    <font>
      <b/>
      <i/>
      <sz val="10"/>
      <color theme="1"/>
      <name val="Calibri Light"/>
      <family val="2"/>
      <scheme val="major"/>
    </font>
    <font>
      <i/>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sz val="10"/>
      <color theme="0"/>
      <name val="Calibri Light"/>
      <family val="2"/>
      <scheme val="major"/>
    </font>
    <font>
      <b/>
      <u/>
      <sz val="10"/>
      <name val="Calibri Light"/>
      <family val="2"/>
      <scheme val="major"/>
    </font>
    <font>
      <sz val="10"/>
      <color theme="1"/>
      <name val="Arial"/>
      <family val="2"/>
    </font>
    <font>
      <u/>
      <sz val="10"/>
      <name val="Calibri Light"/>
      <family val="2"/>
      <scheme val="major"/>
    </font>
    <font>
      <b/>
      <sz val="12"/>
      <color theme="1"/>
      <name val="Calibri Light"/>
      <family val="2"/>
      <scheme val="major"/>
    </font>
    <font>
      <b/>
      <sz val="9"/>
      <color theme="1"/>
      <name val="Calibri Light"/>
      <family val="2"/>
      <scheme val="major"/>
    </font>
    <font>
      <sz val="12"/>
      <color theme="1"/>
      <name val="Calibri Light"/>
      <family val="2"/>
      <scheme val="major"/>
    </font>
    <font>
      <sz val="12"/>
      <color theme="1"/>
      <name val="Arial"/>
      <family val="2"/>
    </font>
    <font>
      <i/>
      <sz val="12"/>
      <color theme="1"/>
      <name val="Calibri Light"/>
      <family val="2"/>
      <scheme val="major"/>
    </font>
    <font>
      <sz val="12"/>
      <name val="Calibri Light"/>
      <family val="2"/>
      <scheme val="major"/>
    </font>
    <font>
      <b/>
      <i/>
      <sz val="12"/>
      <color theme="1"/>
      <name val="Calibri Light"/>
      <family val="2"/>
      <scheme val="major"/>
    </font>
    <font>
      <b/>
      <sz val="12"/>
      <color theme="0"/>
      <name val="Calibri Light"/>
      <family val="2"/>
      <scheme val="major"/>
    </font>
    <font>
      <b/>
      <sz val="14"/>
      <color theme="0"/>
      <name val="Calibri Light"/>
      <family val="2"/>
      <scheme val="major"/>
    </font>
    <font>
      <b/>
      <i/>
      <u/>
      <sz val="10"/>
      <color theme="1"/>
      <name val="Calibri Light"/>
      <family val="2"/>
      <scheme val="major"/>
    </font>
    <font>
      <u/>
      <sz val="12"/>
      <color theme="1"/>
      <name val="Calibri Light"/>
      <family val="2"/>
      <scheme val="major"/>
    </font>
    <font>
      <b/>
      <u/>
      <sz val="12"/>
      <color theme="1"/>
      <name val="Calibri Light"/>
      <family val="2"/>
      <scheme val="major"/>
    </font>
    <font>
      <b/>
      <sz val="12"/>
      <name val="Calibri Light"/>
      <family val="2"/>
      <scheme val="maj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4" tint="0.59999389629810485"/>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theme="0" tint="-0.24994659260841701"/>
      </left>
      <right style="thin">
        <color theme="0" tint="-0.24994659260841701"/>
      </right>
      <top style="medium">
        <color indexed="64"/>
      </top>
      <bottom/>
      <diagonal/>
    </border>
    <border>
      <left style="thin">
        <color theme="1"/>
      </left>
      <right style="thin">
        <color theme="1"/>
      </right>
      <top style="thin">
        <color theme="1"/>
      </top>
      <bottom style="thin">
        <color theme="1"/>
      </bottom>
      <diagonal/>
    </border>
    <border>
      <left style="medium">
        <color indexed="64"/>
      </left>
      <right style="thin">
        <color theme="1"/>
      </right>
      <top style="thin">
        <color theme="1"/>
      </top>
      <bottom style="thin">
        <color theme="1"/>
      </bottom>
      <diagonal/>
    </border>
    <border>
      <left style="medium">
        <color indexed="64"/>
      </left>
      <right style="thin">
        <color theme="0" tint="-0.24994659260841701"/>
      </right>
      <top style="medium">
        <color indexed="64"/>
      </top>
      <bottom/>
      <diagonal/>
    </border>
    <border>
      <left/>
      <right style="thin">
        <color theme="1"/>
      </right>
      <top style="thin">
        <color theme="1"/>
      </top>
      <bottom style="thin">
        <color theme="1"/>
      </bottom>
      <diagonal/>
    </border>
    <border>
      <left style="thin">
        <color theme="1"/>
      </left>
      <right style="thin">
        <color theme="1"/>
      </right>
      <top style="thin">
        <color theme="1"/>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thick">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medium">
        <color indexed="64"/>
      </left>
      <right style="thin">
        <color theme="1"/>
      </right>
      <top style="thin">
        <color theme="1"/>
      </top>
      <bottom/>
      <diagonal/>
    </border>
    <border>
      <left/>
      <right/>
      <top style="thin">
        <color indexed="64"/>
      </top>
      <bottom/>
      <diagonal/>
    </border>
    <border>
      <left style="medium">
        <color indexed="64"/>
      </left>
      <right style="thin">
        <color theme="1"/>
      </right>
      <top/>
      <bottom style="thin">
        <color theme="1"/>
      </bottom>
      <diagonal/>
    </border>
    <border>
      <left/>
      <right/>
      <top/>
      <bottom style="thin">
        <color indexed="64"/>
      </bottom>
      <diagonal/>
    </border>
    <border>
      <left/>
      <right style="thin">
        <color indexed="64"/>
      </right>
      <top/>
      <bottom style="thin">
        <color indexed="64"/>
      </bottom>
      <diagonal/>
    </border>
    <border>
      <left/>
      <right style="thin">
        <color theme="1"/>
      </right>
      <top style="thin">
        <color theme="1"/>
      </top>
      <bottom/>
      <diagonal/>
    </border>
    <border>
      <left/>
      <right style="thin">
        <color theme="1"/>
      </right>
      <top/>
      <bottom style="thin">
        <color theme="1"/>
      </bottom>
      <diagonal/>
    </border>
    <border>
      <left style="medium">
        <color indexed="64"/>
      </left>
      <right/>
      <top/>
      <bottom style="thin">
        <color indexed="64"/>
      </bottom>
      <diagonal/>
    </border>
    <border>
      <left style="thin">
        <color theme="0" tint="-0.24994659260841701"/>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theme="1"/>
      </left>
      <right style="thin">
        <color theme="1"/>
      </right>
      <top/>
      <bottom/>
      <diagonal/>
    </border>
    <border>
      <left style="thin">
        <color theme="1"/>
      </left>
      <right style="medium">
        <color indexed="64"/>
      </right>
      <top style="thin">
        <color theme="1"/>
      </top>
      <bottom/>
      <diagonal/>
    </border>
    <border>
      <left style="thin">
        <color theme="1"/>
      </left>
      <right style="medium">
        <color indexed="64"/>
      </right>
      <top/>
      <bottom style="thin">
        <color theme="1"/>
      </bottom>
      <diagonal/>
    </border>
    <border>
      <left style="thin">
        <color theme="1"/>
      </left>
      <right style="medium">
        <color indexed="64"/>
      </right>
      <top style="thin">
        <color theme="1"/>
      </top>
      <bottom style="thin">
        <color theme="1"/>
      </bottom>
      <diagonal/>
    </border>
    <border>
      <left style="thin">
        <color theme="1"/>
      </left>
      <right style="medium">
        <color indexed="64"/>
      </right>
      <top/>
      <bottom/>
      <diagonal/>
    </border>
    <border>
      <left style="medium">
        <color indexed="64"/>
      </left>
      <right style="thin">
        <color theme="1"/>
      </right>
      <top/>
      <bottom/>
      <diagonal/>
    </border>
    <border>
      <left style="medium">
        <color indexed="64"/>
      </left>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medium">
        <color indexed="64"/>
      </right>
      <top style="thin">
        <color theme="1"/>
      </top>
      <bottom style="thin">
        <color indexed="64"/>
      </bottom>
      <diagonal/>
    </border>
    <border>
      <left/>
      <right style="thin">
        <color theme="1"/>
      </right>
      <top/>
      <bottom/>
      <diagonal/>
    </border>
    <border>
      <left/>
      <right style="thin">
        <color theme="1"/>
      </right>
      <top style="thin">
        <color theme="1"/>
      </top>
      <bottom style="medium">
        <color indexed="64"/>
      </bottom>
      <diagonal/>
    </border>
    <border>
      <left/>
      <right/>
      <top style="medium">
        <color indexed="64"/>
      </top>
      <bottom style="thin">
        <color indexed="64"/>
      </bottom>
      <diagonal/>
    </border>
    <border>
      <left style="thin">
        <color theme="1"/>
      </left>
      <right style="medium">
        <color indexed="64"/>
      </right>
      <top style="thin">
        <color theme="1"/>
      </top>
      <bottom style="medium">
        <color indexed="64"/>
      </bottom>
      <diagonal/>
    </border>
    <border>
      <left style="thin">
        <color indexed="64"/>
      </left>
      <right/>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indexed="64"/>
      </right>
      <top style="thin">
        <color indexed="64"/>
      </top>
      <bottom/>
      <diagonal/>
    </border>
    <border>
      <left style="thin">
        <color indexed="64"/>
      </left>
      <right/>
      <top style="thin">
        <color theme="0" tint="-0.24994659260841701"/>
      </top>
      <bottom style="thin">
        <color theme="0" tint="-0.24994659260841701"/>
      </bottom>
      <diagonal/>
    </border>
  </borders>
  <cellStyleXfs count="6">
    <xf numFmtId="0" fontId="0" fillId="0" borderId="0"/>
    <xf numFmtId="44" fontId="12" fillId="0" borderId="0" applyFont="0" applyFill="0" applyBorder="0" applyAlignment="0" applyProtection="0"/>
    <xf numFmtId="0" fontId="12" fillId="0" borderId="0"/>
    <xf numFmtId="9" fontId="1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cellStyleXfs>
  <cellXfs count="693">
    <xf numFmtId="0" fontId="0" fillId="0" borderId="0" xfId="0"/>
    <xf numFmtId="0" fontId="5" fillId="0" borderId="1" xfId="0" applyFont="1" applyBorder="1" applyAlignment="1">
      <alignment horizontal="left" vertical="top" wrapText="1"/>
    </xf>
    <xf numFmtId="0" fontId="1" fillId="0" borderId="0" xfId="0" applyFont="1" applyFill="1" applyBorder="1" applyAlignment="1">
      <alignment horizontal="center" vertical="top" wrapText="1"/>
    </xf>
    <xf numFmtId="0" fontId="1" fillId="0" borderId="0" xfId="0" applyFont="1" applyFill="1" applyBorder="1" applyAlignment="1">
      <alignment vertical="top" wrapText="1"/>
    </xf>
    <xf numFmtId="0" fontId="1" fillId="0" borderId="0" xfId="0" applyFont="1" applyBorder="1" applyAlignment="1">
      <alignment vertical="top" wrapText="1"/>
    </xf>
    <xf numFmtId="0" fontId="7" fillId="0" borderId="0" xfId="0" applyFont="1" applyFill="1" applyBorder="1" applyAlignment="1">
      <alignment horizontal="left" vertical="top" wrapText="1"/>
    </xf>
    <xf numFmtId="0" fontId="10" fillId="4" borderId="0" xfId="0" applyFont="1" applyFill="1" applyBorder="1" applyAlignment="1">
      <alignment horizontal="left" vertical="top" wrapText="1"/>
    </xf>
    <xf numFmtId="0" fontId="5" fillId="2" borderId="1" xfId="0" applyFont="1" applyFill="1" applyBorder="1" applyAlignment="1">
      <alignment horizontal="left" vertical="top" wrapText="1"/>
    </xf>
    <xf numFmtId="164" fontId="8" fillId="0" borderId="0"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164" fontId="1" fillId="0" borderId="0" xfId="0" applyNumberFormat="1" applyFont="1" applyFill="1" applyBorder="1" applyAlignment="1">
      <alignment horizontal="left" vertical="top" wrapText="1"/>
    </xf>
    <xf numFmtId="49" fontId="1" fillId="0" borderId="0" xfId="0" applyNumberFormat="1" applyFont="1" applyBorder="1" applyAlignment="1">
      <alignment horizontal="left" vertical="top" wrapText="1"/>
    </xf>
    <xf numFmtId="14" fontId="1" fillId="0" borderId="0" xfId="0" applyNumberFormat="1" applyFont="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applyAlignment="1">
      <alignment vertical="top" wrapText="1"/>
    </xf>
    <xf numFmtId="0" fontId="4"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 fillId="0" borderId="0" xfId="0" applyFont="1" applyAlignment="1">
      <alignment horizontal="center" vertical="top" wrapText="1"/>
    </xf>
    <xf numFmtId="0" fontId="1" fillId="2" borderId="1" xfId="0" applyFont="1" applyFill="1" applyBorder="1" applyAlignment="1">
      <alignment horizontal="left" vertical="top" wrapText="1"/>
    </xf>
    <xf numFmtId="0" fontId="1" fillId="0" borderId="0" xfId="0" applyFont="1" applyBorder="1" applyAlignment="1">
      <alignment horizontal="left" vertical="top" wrapText="1"/>
    </xf>
    <xf numFmtId="0" fontId="7" fillId="2" borderId="1"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16" xfId="0" applyFont="1" applyFill="1" applyBorder="1" applyAlignment="1">
      <alignment horizontal="left" vertical="top" wrapText="1"/>
    </xf>
    <xf numFmtId="0" fontId="5" fillId="2" borderId="2" xfId="0" applyFont="1" applyFill="1" applyBorder="1" applyAlignment="1">
      <alignment horizontal="left" vertical="top" wrapText="1"/>
    </xf>
    <xf numFmtId="0" fontId="9" fillId="0" borderId="0" xfId="0" applyFont="1" applyFill="1" applyBorder="1" applyAlignment="1">
      <alignment horizontal="left" vertical="top" wrapText="1"/>
    </xf>
    <xf numFmtId="0" fontId="5" fillId="0" borderId="0" xfId="0" applyFont="1" applyFill="1" applyBorder="1" applyAlignment="1">
      <alignment horizontal="center" vertical="top" wrapText="1"/>
    </xf>
    <xf numFmtId="0" fontId="9" fillId="4" borderId="6" xfId="0" applyFont="1" applyFill="1" applyBorder="1" applyAlignment="1">
      <alignment horizontal="left" vertical="top" wrapText="1"/>
    </xf>
    <xf numFmtId="0" fontId="5" fillId="0" borderId="0" xfId="0" applyFont="1" applyBorder="1" applyAlignment="1">
      <alignment horizontal="left" vertical="top" wrapText="1"/>
    </xf>
    <xf numFmtId="0" fontId="6" fillId="0" borderId="0" xfId="0" applyFont="1" applyBorder="1" applyAlignment="1">
      <alignment horizontal="center" vertical="top" wrapText="1"/>
    </xf>
    <xf numFmtId="0" fontId="7" fillId="0" borderId="25" xfId="0" applyFont="1" applyFill="1" applyBorder="1" applyAlignment="1">
      <alignment horizontal="right" vertical="top" wrapText="1"/>
    </xf>
    <xf numFmtId="164" fontId="8" fillId="0" borderId="0" xfId="0" applyNumberFormat="1" applyFont="1" applyFill="1" applyBorder="1" applyAlignment="1">
      <alignment horizontal="right" vertical="top" wrapText="1"/>
    </xf>
    <xf numFmtId="0" fontId="4" fillId="0" borderId="0" xfId="0" applyFont="1" applyFill="1" applyBorder="1" applyAlignment="1">
      <alignment horizontal="right" vertical="top" wrapText="1"/>
    </xf>
    <xf numFmtId="0" fontId="7" fillId="0" borderId="0" xfId="0" applyFont="1" applyFill="1" applyBorder="1" applyAlignment="1">
      <alignment horizontal="right" vertical="top" wrapText="1"/>
    </xf>
    <xf numFmtId="0" fontId="5" fillId="3" borderId="0" xfId="0" applyFont="1" applyFill="1" applyBorder="1" applyAlignment="1">
      <alignment horizontal="right" vertical="top" wrapText="1"/>
    </xf>
    <xf numFmtId="0" fontId="1" fillId="0" borderId="0" xfId="0" applyFont="1" applyFill="1" applyAlignment="1">
      <alignment horizontal="center" vertical="top" wrapText="1"/>
    </xf>
    <xf numFmtId="0" fontId="8" fillId="0" borderId="28" xfId="0" applyFont="1" applyFill="1" applyBorder="1" applyAlignment="1">
      <alignment horizontal="left" vertical="top" wrapText="1"/>
    </xf>
    <xf numFmtId="42" fontId="1" fillId="0" borderId="0" xfId="0" applyNumberFormat="1" applyFont="1" applyFill="1" applyBorder="1" applyAlignment="1">
      <alignment horizontal="right" vertical="top" wrapText="1"/>
    </xf>
    <xf numFmtId="42" fontId="8" fillId="0" borderId="0" xfId="0" applyNumberFormat="1" applyFont="1" applyFill="1" applyBorder="1" applyAlignment="1">
      <alignment horizontal="right" vertical="top" wrapText="1"/>
    </xf>
    <xf numFmtId="42" fontId="5" fillId="0" borderId="0" xfId="0" applyNumberFormat="1" applyFont="1" applyFill="1" applyBorder="1" applyAlignment="1">
      <alignment horizontal="right" vertical="top" wrapText="1"/>
    </xf>
    <xf numFmtId="42" fontId="5" fillId="0" borderId="0" xfId="0" applyNumberFormat="1" applyFont="1" applyFill="1" applyBorder="1" applyAlignment="1">
      <alignment horizontal="center" vertical="top" wrapText="1"/>
    </xf>
    <xf numFmtId="164" fontId="8" fillId="0" borderId="14" xfId="0" applyNumberFormat="1" applyFont="1" applyFill="1" applyBorder="1" applyAlignment="1">
      <alignment horizontal="right" vertical="top" wrapText="1"/>
    </xf>
    <xf numFmtId="0" fontId="4" fillId="0" borderId="14" xfId="0" applyFont="1" applyFill="1" applyBorder="1" applyAlignment="1">
      <alignment horizontal="right" vertical="top" wrapText="1"/>
    </xf>
    <xf numFmtId="0" fontId="1" fillId="0" borderId="14" xfId="0" applyFont="1" applyFill="1" applyBorder="1" applyAlignment="1">
      <alignment horizontal="left" vertical="top" wrapText="1"/>
    </xf>
    <xf numFmtId="42" fontId="1" fillId="0" borderId="0" xfId="0" applyNumberFormat="1" applyFont="1" applyFill="1" applyBorder="1" applyAlignment="1">
      <alignment horizontal="left" vertical="top" wrapText="1"/>
    </xf>
    <xf numFmtId="0" fontId="6" fillId="0" borderId="0" xfId="0" applyFont="1" applyFill="1" applyBorder="1" applyAlignment="1">
      <alignment horizontal="center" vertical="top" wrapText="1"/>
    </xf>
    <xf numFmtId="164" fontId="5" fillId="0" borderId="0" xfId="0" applyNumberFormat="1" applyFont="1" applyFill="1" applyBorder="1" applyAlignment="1">
      <alignment horizontal="center" vertical="top" wrapText="1"/>
    </xf>
    <xf numFmtId="0" fontId="5" fillId="0" borderId="0" xfId="0" applyFont="1" applyAlignment="1">
      <alignment vertical="top" wrapText="1"/>
    </xf>
    <xf numFmtId="0" fontId="9" fillId="0" borderId="0" xfId="0" applyFont="1" applyFill="1" applyBorder="1" applyAlignment="1">
      <alignment vertical="top" wrapText="1"/>
    </xf>
    <xf numFmtId="0" fontId="10" fillId="0" borderId="0"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0" xfId="0" applyFont="1" applyAlignment="1">
      <alignment horizontal="left" vertical="top" wrapText="1"/>
    </xf>
    <xf numFmtId="165" fontId="1" fillId="0" borderId="0" xfId="0" applyNumberFormat="1" applyFont="1" applyBorder="1" applyAlignment="1">
      <alignment horizontal="left" vertical="top" wrapText="1"/>
    </xf>
    <xf numFmtId="0" fontId="8" fillId="0" borderId="33" xfId="0" applyFont="1" applyFill="1" applyBorder="1" applyAlignment="1">
      <alignment horizontal="left" vertical="top" wrapText="1"/>
    </xf>
    <xf numFmtId="0" fontId="7" fillId="6" borderId="33" xfId="0" applyFont="1" applyFill="1" applyBorder="1" applyAlignment="1">
      <alignment horizontal="left" vertical="top" wrapText="1"/>
    </xf>
    <xf numFmtId="0" fontId="8" fillId="6" borderId="33" xfId="0" applyFont="1" applyFill="1" applyBorder="1" applyAlignment="1">
      <alignment horizontal="left" vertical="top" wrapText="1"/>
    </xf>
    <xf numFmtId="0" fontId="7" fillId="6" borderId="1" xfId="0" applyFont="1" applyFill="1" applyBorder="1" applyAlignment="1">
      <alignment horizontal="left" vertical="top" wrapText="1"/>
    </xf>
    <xf numFmtId="0" fontId="8" fillId="6" borderId="1" xfId="0" applyFont="1" applyFill="1" applyBorder="1" applyAlignment="1">
      <alignment horizontal="left" vertical="top" wrapText="1"/>
    </xf>
    <xf numFmtId="0" fontId="7" fillId="6" borderId="26" xfId="0" applyFont="1" applyFill="1" applyBorder="1" applyAlignment="1">
      <alignment horizontal="left" vertical="top" wrapText="1"/>
    </xf>
    <xf numFmtId="0" fontId="7" fillId="6" borderId="2" xfId="0" applyFont="1" applyFill="1" applyBorder="1" applyAlignment="1">
      <alignment horizontal="left" vertical="top" wrapText="1"/>
    </xf>
    <xf numFmtId="0" fontId="9" fillId="4" borderId="0" xfId="0" applyFont="1" applyFill="1" applyBorder="1" applyAlignment="1">
      <alignment vertical="top" wrapText="1"/>
    </xf>
    <xf numFmtId="0" fontId="8" fillId="2"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1" fillId="3" borderId="0" xfId="0" applyFont="1" applyFill="1" applyAlignment="1">
      <alignment horizontal="left" vertical="top" wrapText="1"/>
    </xf>
    <xf numFmtId="0" fontId="7" fillId="3" borderId="33" xfId="0" applyFont="1" applyFill="1" applyBorder="1" applyAlignment="1">
      <alignment horizontal="left" vertical="top" wrapText="1"/>
    </xf>
    <xf numFmtId="0" fontId="8" fillId="0" borderId="0" xfId="0" applyFont="1" applyFill="1" applyBorder="1" applyAlignment="1">
      <alignment horizontal="center" vertical="top" wrapText="1"/>
    </xf>
    <xf numFmtId="0" fontId="11" fillId="0" borderId="8" xfId="0" applyFont="1" applyFill="1" applyBorder="1" applyAlignment="1">
      <alignment horizontal="left" vertical="top" wrapText="1"/>
    </xf>
    <xf numFmtId="164" fontId="11" fillId="0" borderId="14" xfId="0" applyNumberFormat="1" applyFont="1" applyFill="1" applyBorder="1" applyAlignment="1">
      <alignment horizontal="right" vertical="top" wrapText="1"/>
    </xf>
    <xf numFmtId="0" fontId="6" fillId="0" borderId="8" xfId="0" applyFont="1" applyFill="1" applyBorder="1" applyAlignment="1">
      <alignment vertical="top" wrapText="1"/>
    </xf>
    <xf numFmtId="0" fontId="6" fillId="0" borderId="8" xfId="0" applyFont="1" applyFill="1" applyBorder="1" applyAlignment="1">
      <alignment horizontal="left" vertical="top" wrapText="1"/>
    </xf>
    <xf numFmtId="0" fontId="7" fillId="0" borderId="0" xfId="0" applyFont="1" applyFill="1" applyBorder="1" applyAlignment="1">
      <alignment vertical="top" wrapText="1"/>
    </xf>
    <xf numFmtId="0" fontId="5" fillId="0" borderId="3" xfId="0" applyFont="1" applyBorder="1" applyAlignment="1">
      <alignment horizontal="left" vertical="top" wrapText="1"/>
    </xf>
    <xf numFmtId="0" fontId="5" fillId="0" borderId="25" xfId="0" applyFont="1" applyFill="1" applyBorder="1" applyAlignment="1">
      <alignment horizontal="right" vertical="top" wrapText="1"/>
    </xf>
    <xf numFmtId="0" fontId="13" fillId="0" borderId="14" xfId="0" applyFont="1" applyFill="1" applyBorder="1" applyAlignment="1">
      <alignment horizontal="right" vertical="top" wrapText="1"/>
    </xf>
    <xf numFmtId="0" fontId="1" fillId="0" borderId="0" xfId="0" applyFont="1" applyAlignment="1">
      <alignment horizontal="left" vertical="top" wrapText="1"/>
    </xf>
    <xf numFmtId="0" fontId="7" fillId="0" borderId="2" xfId="0" applyFont="1" applyFill="1" applyBorder="1" applyAlignment="1">
      <alignment horizontal="left" vertical="top" wrapText="1"/>
    </xf>
    <xf numFmtId="0" fontId="8" fillId="0" borderId="1" xfId="0" applyFont="1" applyFill="1" applyBorder="1" applyAlignment="1">
      <alignment horizontal="center" vertical="top" wrapText="1"/>
    </xf>
    <xf numFmtId="0" fontId="8" fillId="6" borderId="30" xfId="0" applyFont="1" applyFill="1" applyBorder="1" applyAlignment="1">
      <alignment horizontal="left" vertical="top" wrapText="1"/>
    </xf>
    <xf numFmtId="0" fontId="8" fillId="0" borderId="30" xfId="0" applyFont="1" applyFill="1" applyBorder="1" applyAlignment="1">
      <alignment horizontal="left" vertical="top" wrapText="1"/>
    </xf>
    <xf numFmtId="10" fontId="1" fillId="0" borderId="0" xfId="0" applyNumberFormat="1" applyFont="1" applyAlignment="1">
      <alignment horizontal="left" vertical="top" wrapText="1"/>
    </xf>
    <xf numFmtId="10" fontId="1" fillId="0" borderId="0" xfId="0" applyNumberFormat="1" applyFont="1" applyFill="1" applyBorder="1" applyAlignment="1">
      <alignment horizontal="left" vertical="top" wrapText="1"/>
    </xf>
    <xf numFmtId="10" fontId="8" fillId="0" borderId="0" xfId="0" applyNumberFormat="1" applyFont="1" applyFill="1" applyBorder="1" applyAlignment="1">
      <alignment horizontal="left" vertical="top" wrapText="1"/>
    </xf>
    <xf numFmtId="10" fontId="1" fillId="0" borderId="0" xfId="0" applyNumberFormat="1" applyFont="1" applyBorder="1" applyAlignment="1">
      <alignment horizontal="left" vertical="top" wrapText="1"/>
    </xf>
    <xf numFmtId="0" fontId="7" fillId="2" borderId="2"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6" borderId="36" xfId="0" applyFont="1" applyFill="1" applyBorder="1" applyAlignment="1">
      <alignment horizontal="left" vertical="top" wrapText="1"/>
    </xf>
    <xf numFmtId="10" fontId="7" fillId="2" borderId="2" xfId="0" applyNumberFormat="1" applyFont="1" applyFill="1" applyBorder="1" applyAlignment="1">
      <alignment horizontal="left" vertical="top" wrapText="1"/>
    </xf>
    <xf numFmtId="10" fontId="8" fillId="6" borderId="33" xfId="0" applyNumberFormat="1" applyFont="1" applyFill="1" applyBorder="1" applyAlignment="1">
      <alignment horizontal="left" vertical="top" wrapText="1"/>
    </xf>
    <xf numFmtId="10" fontId="8" fillId="6" borderId="1" xfId="0" applyNumberFormat="1" applyFont="1" applyFill="1" applyBorder="1" applyAlignment="1">
      <alignment horizontal="left" vertical="top" wrapText="1"/>
    </xf>
    <xf numFmtId="10" fontId="8" fillId="6" borderId="26" xfId="0" applyNumberFormat="1" applyFont="1" applyFill="1" applyBorder="1" applyAlignment="1">
      <alignment horizontal="left" vertical="top" wrapText="1"/>
    </xf>
    <xf numFmtId="10" fontId="8" fillId="3" borderId="1" xfId="0" applyNumberFormat="1" applyFont="1" applyFill="1" applyBorder="1" applyAlignment="1">
      <alignment horizontal="left" vertical="top" wrapText="1"/>
    </xf>
    <xf numFmtId="10" fontId="8" fillId="3" borderId="33" xfId="0" applyNumberFormat="1" applyFont="1" applyFill="1" applyBorder="1" applyAlignment="1">
      <alignment horizontal="left" vertical="top" wrapText="1"/>
    </xf>
    <xf numFmtId="10" fontId="8" fillId="6" borderId="2" xfId="0" applyNumberFormat="1" applyFont="1" applyFill="1" applyBorder="1" applyAlignment="1">
      <alignment horizontal="left" vertical="top" wrapText="1"/>
    </xf>
    <xf numFmtId="10" fontId="8" fillId="0" borderId="2" xfId="0" applyNumberFormat="1" applyFont="1" applyFill="1" applyBorder="1" applyAlignment="1">
      <alignment horizontal="left" vertical="top" wrapText="1"/>
    </xf>
    <xf numFmtId="0" fontId="9" fillId="4" borderId="7" xfId="0" applyFont="1" applyFill="1" applyBorder="1" applyAlignment="1">
      <alignment horizontal="left" vertical="top" wrapText="1"/>
    </xf>
    <xf numFmtId="0" fontId="1" fillId="0" borderId="1" xfId="0" applyFont="1" applyBorder="1" applyAlignment="1">
      <alignment horizontal="left" vertical="top" wrapText="1"/>
    </xf>
    <xf numFmtId="49" fontId="1" fillId="0" borderId="1" xfId="0" applyNumberFormat="1" applyFont="1" applyBorder="1" applyAlignment="1">
      <alignment horizontal="left" vertical="top" wrapText="1"/>
    </xf>
    <xf numFmtId="0" fontId="10" fillId="4" borderId="0" xfId="0" applyFont="1" applyFill="1" applyAlignment="1">
      <alignment wrapText="1"/>
    </xf>
    <xf numFmtId="0" fontId="1" fillId="0" borderId="0" xfId="0" applyFont="1" applyAlignment="1">
      <alignment wrapText="1"/>
    </xf>
    <xf numFmtId="0" fontId="6" fillId="0" borderId="0" xfId="0" applyFont="1" applyAlignment="1">
      <alignment wrapText="1"/>
    </xf>
    <xf numFmtId="0" fontId="6" fillId="0" borderId="0" xfId="0" applyFont="1" applyAlignment="1">
      <alignment horizontal="left" vertical="top" wrapText="1"/>
    </xf>
    <xf numFmtId="0" fontId="6" fillId="0" borderId="0" xfId="0" applyFont="1" applyBorder="1" applyAlignment="1">
      <alignment wrapText="1"/>
    </xf>
    <xf numFmtId="0" fontId="1" fillId="0" borderId="0" xfId="0" applyFont="1" applyBorder="1" applyAlignment="1">
      <alignment wrapText="1"/>
    </xf>
    <xf numFmtId="0" fontId="11" fillId="0" borderId="0" xfId="0" applyFont="1" applyFill="1" applyBorder="1" applyAlignment="1">
      <alignment horizontal="left" vertical="top" wrapText="1"/>
    </xf>
    <xf numFmtId="10" fontId="5" fillId="0" borderId="0" xfId="0" applyNumberFormat="1" applyFont="1" applyBorder="1" applyAlignment="1">
      <alignment horizontal="center" vertical="top" wrapText="1"/>
    </xf>
    <xf numFmtId="0" fontId="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7" fillId="6" borderId="3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26"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2" borderId="2" xfId="0" applyFont="1" applyFill="1" applyBorder="1" applyAlignment="1">
      <alignment horizontal="center" vertical="top" wrapText="1"/>
    </xf>
    <xf numFmtId="0" fontId="7" fillId="6" borderId="30" xfId="0" applyFont="1" applyFill="1" applyBorder="1" applyAlignment="1">
      <alignment horizontal="left" vertical="top" wrapText="1"/>
    </xf>
    <xf numFmtId="10" fontId="8" fillId="6" borderId="30" xfId="0" applyNumberFormat="1" applyFont="1" applyFill="1" applyBorder="1" applyAlignment="1">
      <alignment horizontal="left" vertical="top" wrapText="1"/>
    </xf>
    <xf numFmtId="0" fontId="1" fillId="0" borderId="0" xfId="2" applyFont="1" applyAlignment="1">
      <alignment vertical="top" wrapText="1"/>
    </xf>
    <xf numFmtId="0" fontId="1" fillId="0" borderId="0" xfId="2" applyFont="1" applyAlignment="1">
      <alignment horizontal="center" vertical="top" wrapText="1"/>
    </xf>
    <xf numFmtId="10" fontId="1" fillId="0" borderId="0" xfId="2" applyNumberFormat="1" applyFont="1" applyBorder="1" applyAlignment="1">
      <alignment vertical="top" wrapText="1"/>
    </xf>
    <xf numFmtId="166" fontId="1" fillId="0" borderId="0" xfId="2" applyNumberFormat="1" applyFont="1" applyBorder="1" applyAlignment="1">
      <alignment vertical="top" wrapText="1"/>
    </xf>
    <xf numFmtId="0" fontId="1" fillId="0" borderId="0" xfId="2" applyFont="1" applyBorder="1" applyAlignment="1">
      <alignment vertical="top" wrapText="1"/>
    </xf>
    <xf numFmtId="0" fontId="1" fillId="0" borderId="0" xfId="2" applyFont="1" applyBorder="1" applyAlignment="1">
      <alignment horizontal="center" vertical="top" wrapText="1"/>
    </xf>
    <xf numFmtId="10" fontId="1" fillId="0" borderId="0" xfId="3" applyNumberFormat="1" applyFont="1" applyFill="1" applyBorder="1" applyAlignment="1">
      <alignment horizontal="center" vertical="top" wrapText="1"/>
    </xf>
    <xf numFmtId="0" fontId="1" fillId="0" borderId="0" xfId="2" applyFont="1" applyFill="1" applyBorder="1" applyAlignment="1">
      <alignment horizontal="center" vertical="top" wrapText="1"/>
    </xf>
    <xf numFmtId="0" fontId="1" fillId="0" borderId="0" xfId="2" applyFont="1" applyFill="1" applyBorder="1" applyAlignment="1">
      <alignment vertical="top" wrapText="1"/>
    </xf>
    <xf numFmtId="0" fontId="7" fillId="2" borderId="37" xfId="2" applyFont="1" applyFill="1" applyBorder="1" applyAlignment="1">
      <alignment horizontal="center" vertical="top" wrapText="1"/>
    </xf>
    <xf numFmtId="0" fontId="5" fillId="2" borderId="7" xfId="2" applyFont="1" applyFill="1" applyBorder="1" applyAlignment="1">
      <alignment vertical="top" wrapText="1"/>
    </xf>
    <xf numFmtId="0" fontId="5" fillId="2" borderId="2" xfId="2" applyFont="1" applyFill="1" applyBorder="1" applyAlignment="1">
      <alignment vertical="top" wrapText="1"/>
    </xf>
    <xf numFmtId="0" fontId="5" fillId="2" borderId="2" xfId="2" applyFont="1" applyFill="1" applyBorder="1" applyAlignment="1">
      <alignment horizontal="center" vertical="top" wrapText="1"/>
    </xf>
    <xf numFmtId="0" fontId="5" fillId="0" borderId="0" xfId="2" applyFont="1" applyBorder="1" applyAlignment="1">
      <alignment vertical="top" wrapText="1"/>
    </xf>
    <xf numFmtId="0" fontId="5" fillId="0" borderId="0" xfId="2" applyFont="1" applyBorder="1" applyAlignment="1">
      <alignment horizontal="center" vertical="top" wrapText="1"/>
    </xf>
    <xf numFmtId="14" fontId="1" fillId="0" borderId="0" xfId="2" applyNumberFormat="1" applyFont="1" applyBorder="1" applyAlignment="1">
      <alignment vertical="top" wrapText="1"/>
    </xf>
    <xf numFmtId="0" fontId="1" fillId="0" borderId="1" xfId="2" applyFont="1" applyBorder="1" applyAlignment="1">
      <alignment vertical="top" wrapText="1"/>
    </xf>
    <xf numFmtId="0" fontId="5" fillId="0" borderId="3" xfId="2" applyFont="1" applyBorder="1" applyAlignment="1">
      <alignment vertical="top" wrapText="1"/>
    </xf>
    <xf numFmtId="0" fontId="1" fillId="0" borderId="1" xfId="2" applyFont="1" applyFill="1" applyBorder="1" applyAlignment="1">
      <alignment horizontal="center" vertical="top" wrapText="1"/>
    </xf>
    <xf numFmtId="0" fontId="1" fillId="0" borderId="1" xfId="2" applyFont="1" applyFill="1" applyBorder="1" applyAlignment="1">
      <alignment vertical="top" wrapText="1"/>
    </xf>
    <xf numFmtId="10" fontId="1" fillId="0" borderId="1" xfId="2" applyNumberFormat="1" applyFont="1" applyBorder="1" applyAlignment="1">
      <alignment vertical="top" wrapText="1"/>
    </xf>
    <xf numFmtId="10" fontId="1" fillId="0" borderId="11" xfId="3" applyNumberFormat="1" applyFont="1" applyFill="1" applyBorder="1" applyAlignment="1">
      <alignment vertical="top" wrapText="1"/>
    </xf>
    <xf numFmtId="3" fontId="1" fillId="0" borderId="1" xfId="4" applyNumberFormat="1" applyFont="1" applyBorder="1" applyAlignment="1">
      <alignment vertical="top" wrapText="1"/>
    </xf>
    <xf numFmtId="3" fontId="1" fillId="0" borderId="11" xfId="4" applyNumberFormat="1" applyFont="1" applyBorder="1" applyAlignment="1">
      <alignment vertical="top" wrapText="1"/>
    </xf>
    <xf numFmtId="166" fontId="1" fillId="0" borderId="1" xfId="2" applyNumberFormat="1" applyFont="1" applyBorder="1" applyAlignment="1">
      <alignment vertical="top" wrapText="1"/>
    </xf>
    <xf numFmtId="10" fontId="1" fillId="0" borderId="11" xfId="2" applyNumberFormat="1" applyFont="1" applyBorder="1" applyAlignment="1">
      <alignment vertical="top" wrapText="1"/>
    </xf>
    <xf numFmtId="10" fontId="1" fillId="0" borderId="17" xfId="3" applyNumberFormat="1" applyFont="1" applyFill="1" applyBorder="1" applyAlignment="1">
      <alignment horizontal="center" vertical="top" wrapText="1"/>
    </xf>
    <xf numFmtId="0" fontId="1" fillId="0" borderId="18" xfId="2" applyFont="1" applyBorder="1" applyAlignment="1">
      <alignment horizontal="center" vertical="top" wrapText="1"/>
    </xf>
    <xf numFmtId="3" fontId="1" fillId="0" borderId="6" xfId="4" applyNumberFormat="1" applyFont="1" applyBorder="1" applyAlignment="1">
      <alignment horizontal="center" vertical="top" wrapText="1"/>
    </xf>
    <xf numFmtId="0" fontId="1" fillId="0" borderId="11" xfId="2" applyFont="1" applyBorder="1" applyAlignment="1">
      <alignment horizontal="center" vertical="top" wrapText="1"/>
    </xf>
    <xf numFmtId="10" fontId="1" fillId="0" borderId="6" xfId="2" applyNumberFormat="1" applyFont="1" applyBorder="1" applyAlignment="1">
      <alignment horizontal="center" vertical="top" wrapText="1"/>
    </xf>
    <xf numFmtId="10" fontId="1" fillId="0" borderId="6" xfId="3" applyNumberFormat="1" applyFont="1" applyFill="1" applyBorder="1" applyAlignment="1">
      <alignment horizontal="center" vertical="top" wrapText="1"/>
    </xf>
    <xf numFmtId="10" fontId="1" fillId="0" borderId="12" xfId="2" applyNumberFormat="1" applyFont="1" applyBorder="1" applyAlignment="1">
      <alignment horizontal="center" vertical="top" wrapText="1"/>
    </xf>
    <xf numFmtId="0" fontId="8" fillId="0" borderId="1" xfId="0" applyFont="1" applyFill="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2" applyFont="1" applyBorder="1" applyAlignment="1">
      <alignment vertical="top" wrapText="1"/>
    </xf>
    <xf numFmtId="0" fontId="1" fillId="0" borderId="1" xfId="0" applyFont="1" applyBorder="1" applyAlignment="1">
      <alignment horizontal="lef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11" xfId="2" applyFont="1" applyFill="1" applyBorder="1" applyAlignment="1">
      <alignment horizontal="center" vertical="top" wrapText="1"/>
    </xf>
    <xf numFmtId="164" fontId="11" fillId="0" borderId="41" xfId="0" applyNumberFormat="1" applyFont="1" applyFill="1" applyBorder="1" applyAlignment="1">
      <alignment horizontal="right" vertical="top" wrapText="1"/>
    </xf>
    <xf numFmtId="0" fontId="5" fillId="0" borderId="1" xfId="0" applyFont="1" applyFill="1" applyBorder="1" applyAlignment="1">
      <alignment horizontal="center" vertical="top" wrapText="1"/>
    </xf>
    <xf numFmtId="0" fontId="5" fillId="0" borderId="1" xfId="0" applyFont="1" applyFill="1" applyBorder="1" applyAlignment="1">
      <alignment horizontal="right" vertical="top" wrapText="1"/>
    </xf>
    <xf numFmtId="0" fontId="1" fillId="0" borderId="1" xfId="0" applyFont="1" applyFill="1" applyBorder="1" applyAlignment="1">
      <alignment horizontal="right" vertical="top" wrapText="1"/>
    </xf>
    <xf numFmtId="42" fontId="1" fillId="0" borderId="1" xfId="0" applyNumberFormat="1" applyFont="1" applyFill="1" applyBorder="1" applyAlignment="1">
      <alignment horizontal="right" vertical="top" wrapText="1"/>
    </xf>
    <xf numFmtId="164" fontId="1" fillId="0" borderId="1" xfId="0" applyNumberFormat="1" applyFont="1" applyFill="1" applyBorder="1" applyAlignment="1">
      <alignment horizontal="right" vertical="top" wrapText="1"/>
    </xf>
    <xf numFmtId="42" fontId="8" fillId="0" borderId="1" xfId="0" applyNumberFormat="1" applyFont="1" applyFill="1" applyBorder="1" applyAlignment="1">
      <alignment horizontal="right" vertical="top" wrapText="1"/>
    </xf>
    <xf numFmtId="42" fontId="1" fillId="0" borderId="1" xfId="0" applyNumberFormat="1" applyFont="1" applyFill="1" applyBorder="1" applyAlignment="1">
      <alignment horizontal="left" vertical="top" wrapText="1"/>
    </xf>
    <xf numFmtId="0" fontId="8" fillId="0" borderId="6" xfId="0" applyFont="1" applyFill="1" applyBorder="1" applyAlignment="1">
      <alignment horizontal="left" vertical="top" wrapText="1"/>
    </xf>
    <xf numFmtId="42" fontId="5" fillId="0" borderId="1" xfId="0" applyNumberFormat="1" applyFont="1" applyFill="1" applyBorder="1" applyAlignment="1">
      <alignment horizontal="right" vertical="top" wrapText="1"/>
    </xf>
    <xf numFmtId="0" fontId="7" fillId="0" borderId="6" xfId="0" applyFont="1" applyFill="1" applyBorder="1" applyAlignment="1">
      <alignment horizontal="right" vertical="top" wrapText="1"/>
    </xf>
    <xf numFmtId="42" fontId="5" fillId="0" borderId="42" xfId="0" applyNumberFormat="1" applyFont="1" applyFill="1" applyBorder="1" applyAlignment="1">
      <alignment horizontal="right" vertical="top" wrapText="1"/>
    </xf>
    <xf numFmtId="42" fontId="8" fillId="0" borderId="42" xfId="0" applyNumberFormat="1" applyFont="1" applyFill="1" applyBorder="1" applyAlignment="1">
      <alignment horizontal="right" vertical="top" wrapText="1"/>
    </xf>
    <xf numFmtId="0" fontId="6" fillId="0" borderId="44" xfId="0" applyFont="1" applyFill="1" applyBorder="1" applyAlignment="1">
      <alignment vertical="top" wrapText="1"/>
    </xf>
    <xf numFmtId="0" fontId="1" fillId="0" borderId="41" xfId="0" applyFont="1" applyFill="1" applyBorder="1" applyAlignment="1">
      <alignment horizontal="left" vertical="top" wrapText="1"/>
    </xf>
    <xf numFmtId="0" fontId="5" fillId="0" borderId="42" xfId="0" applyFont="1" applyFill="1" applyBorder="1" applyAlignment="1">
      <alignment horizontal="right" vertical="top" wrapText="1"/>
    </xf>
    <xf numFmtId="0" fontId="8" fillId="0" borderId="42" xfId="0" applyFont="1" applyFill="1" applyBorder="1" applyAlignment="1">
      <alignment horizontal="right" vertical="top" wrapText="1"/>
    </xf>
    <xf numFmtId="0" fontId="8" fillId="0" borderId="43" xfId="0" applyFont="1" applyFill="1" applyBorder="1" applyAlignment="1">
      <alignment horizontal="left" vertical="top" wrapText="1"/>
    </xf>
    <xf numFmtId="0" fontId="7" fillId="0" borderId="42" xfId="0" applyNumberFormat="1" applyFont="1" applyFill="1" applyBorder="1" applyAlignment="1">
      <alignment horizontal="right" vertical="top" wrapText="1"/>
    </xf>
    <xf numFmtId="0" fontId="1" fillId="0" borderId="42" xfId="0" applyNumberFormat="1" applyFont="1" applyFill="1" applyBorder="1" applyAlignment="1">
      <alignment horizontal="right" vertical="top" wrapText="1"/>
    </xf>
    <xf numFmtId="0" fontId="5" fillId="0" borderId="42" xfId="0" applyNumberFormat="1" applyFont="1" applyFill="1" applyBorder="1" applyAlignment="1">
      <alignment horizontal="right" vertical="top" wrapText="1"/>
    </xf>
    <xf numFmtId="42" fontId="1" fillId="0" borderId="42" xfId="0" applyNumberFormat="1" applyFont="1" applyFill="1" applyBorder="1" applyAlignment="1">
      <alignment horizontal="right" vertical="top" wrapText="1"/>
    </xf>
    <xf numFmtId="0" fontId="9" fillId="4" borderId="43" xfId="0" applyFont="1" applyFill="1" applyBorder="1" applyAlignment="1">
      <alignment horizontal="left" vertical="top" wrapText="1"/>
    </xf>
    <xf numFmtId="0" fontId="1" fillId="0" borderId="43" xfId="0" applyFont="1" applyBorder="1" applyAlignment="1">
      <alignment horizontal="left" vertical="top" wrapText="1"/>
    </xf>
    <xf numFmtId="0" fontId="1" fillId="0" borderId="42" xfId="0" applyFont="1" applyFill="1" applyBorder="1" applyAlignment="1">
      <alignment horizontal="right" vertical="top" wrapText="1"/>
    </xf>
    <xf numFmtId="0" fontId="7" fillId="0" borderId="43" xfId="0" applyFont="1" applyFill="1" applyBorder="1" applyAlignment="1">
      <alignment horizontal="right" vertical="top" wrapText="1"/>
    </xf>
    <xf numFmtId="42" fontId="1" fillId="0" borderId="42" xfId="0" applyNumberFormat="1" applyFont="1" applyFill="1" applyBorder="1" applyAlignment="1">
      <alignment horizontal="left" vertical="top" wrapText="1"/>
    </xf>
    <xf numFmtId="0" fontId="1" fillId="0" borderId="43" xfId="0" applyFont="1" applyBorder="1" applyAlignment="1">
      <alignment vertical="top" wrapText="1"/>
    </xf>
    <xf numFmtId="42" fontId="1" fillId="0" borderId="45" xfId="0" applyNumberFormat="1" applyFont="1" applyFill="1" applyBorder="1" applyAlignment="1">
      <alignment horizontal="right" vertical="top" wrapText="1"/>
    </xf>
    <xf numFmtId="0" fontId="1" fillId="0" borderId="1" xfId="0" applyNumberFormat="1" applyFont="1" applyFill="1" applyBorder="1" applyAlignment="1">
      <alignment horizontal="right" vertical="top" wrapText="1"/>
    </xf>
    <xf numFmtId="0" fontId="1" fillId="0" borderId="10" xfId="2" applyFont="1" applyBorder="1" applyAlignment="1">
      <alignment horizontal="center" vertical="top" wrapText="1"/>
    </xf>
    <xf numFmtId="0" fontId="1" fillId="0" borderId="0" xfId="0" applyFont="1" applyAlignment="1">
      <alignment vertical="top" wrapText="1"/>
    </xf>
    <xf numFmtId="0" fontId="1" fillId="0" borderId="2" xfId="0" applyFont="1" applyFill="1" applyBorder="1" applyAlignment="1">
      <alignment horizontal="left" vertical="top" wrapText="1"/>
    </xf>
    <xf numFmtId="0" fontId="1" fillId="0" borderId="0" xfId="0" applyFont="1" applyAlignment="1">
      <alignment horizontal="left" vertical="top" wrapText="1"/>
    </xf>
    <xf numFmtId="0" fontId="7" fillId="2" borderId="38" xfId="2" applyFont="1" applyFill="1" applyBorder="1" applyAlignment="1">
      <alignment horizontal="center" vertical="top" wrapText="1"/>
    </xf>
    <xf numFmtId="10" fontId="1" fillId="0" borderId="11" xfId="5" applyNumberFormat="1" applyFont="1" applyFill="1" applyBorder="1" applyAlignment="1">
      <alignment horizontal="center" vertical="center" wrapText="1"/>
    </xf>
    <xf numFmtId="0" fontId="5" fillId="3" borderId="10" xfId="2" applyFont="1" applyFill="1" applyBorder="1" applyAlignment="1">
      <alignment horizontal="center" vertical="top" wrapText="1"/>
    </xf>
    <xf numFmtId="0" fontId="1" fillId="0" borderId="47" xfId="2" applyFont="1" applyBorder="1" applyAlignment="1">
      <alignment horizontal="center" vertical="top" wrapText="1"/>
    </xf>
    <xf numFmtId="10" fontId="1" fillId="0" borderId="47" xfId="2" applyNumberFormat="1" applyFont="1" applyBorder="1" applyAlignment="1">
      <alignment horizontal="center" vertical="top" wrapText="1"/>
    </xf>
    <xf numFmtId="0" fontId="1" fillId="0" borderId="47" xfId="2" applyFont="1" applyFill="1" applyBorder="1" applyAlignment="1">
      <alignment horizontal="center" vertical="top" wrapText="1"/>
    </xf>
    <xf numFmtId="0" fontId="1" fillId="0" borderId="48" xfId="2" applyFont="1" applyBorder="1" applyAlignment="1">
      <alignment horizontal="center" vertical="top" wrapText="1"/>
    </xf>
    <xf numFmtId="10" fontId="1" fillId="0" borderId="15" xfId="5" applyNumberFormat="1" applyFont="1" applyFill="1" applyBorder="1" applyAlignment="1">
      <alignment horizontal="center" vertical="center" wrapText="1"/>
    </xf>
    <xf numFmtId="0" fontId="5" fillId="2" borderId="1" xfId="0" applyFont="1" applyFill="1" applyBorder="1" applyAlignment="1">
      <alignment vertical="top" wrapText="1"/>
    </xf>
    <xf numFmtId="0" fontId="8" fillId="0" borderId="1" xfId="0" applyFont="1" applyFill="1" applyBorder="1" applyAlignment="1">
      <alignment vertical="center" wrapText="1"/>
    </xf>
    <xf numFmtId="0" fontId="8" fillId="0" borderId="1" xfId="0" applyFont="1" applyFill="1" applyBorder="1" applyAlignment="1">
      <alignment vertical="top" wrapText="1"/>
    </xf>
    <xf numFmtId="0" fontId="7" fillId="2" borderId="1" xfId="0" applyFont="1" applyFill="1" applyBorder="1" applyAlignment="1">
      <alignment vertical="top" wrapText="1"/>
    </xf>
    <xf numFmtId="0" fontId="5" fillId="0" borderId="1" xfId="0" applyFont="1" applyBorder="1" applyAlignment="1">
      <alignment vertical="top" wrapText="1"/>
    </xf>
    <xf numFmtId="0" fontId="5" fillId="0" borderId="0" xfId="0" applyFont="1" applyBorder="1" applyAlignment="1">
      <alignment vertical="top" wrapText="1"/>
    </xf>
    <xf numFmtId="0" fontId="1" fillId="0" borderId="0" xfId="0" applyFont="1" applyBorder="1" applyAlignment="1">
      <alignment horizontal="center" vertical="top" wrapText="1"/>
    </xf>
    <xf numFmtId="0" fontId="5" fillId="0" borderId="2" xfId="0" applyFont="1" applyBorder="1" applyAlignment="1">
      <alignment horizontal="center" vertical="top" wrapText="1"/>
    </xf>
    <xf numFmtId="0" fontId="1" fillId="7" borderId="33" xfId="0" applyFont="1" applyFill="1" applyBorder="1" applyAlignment="1">
      <alignment horizontal="left" vertical="top" wrapText="1"/>
    </xf>
    <xf numFmtId="0" fontId="1" fillId="0" borderId="26" xfId="0" applyFont="1" applyFill="1" applyBorder="1" applyAlignment="1">
      <alignment horizontal="left" vertical="top" wrapText="1"/>
    </xf>
    <xf numFmtId="10" fontId="9" fillId="4" borderId="2" xfId="0" applyNumberFormat="1" applyFont="1" applyFill="1" applyBorder="1" applyAlignment="1">
      <alignment horizontal="left" vertical="top" wrapText="1"/>
    </xf>
    <xf numFmtId="0" fontId="9" fillId="4" borderId="39" xfId="0" applyFont="1" applyFill="1" applyBorder="1" applyAlignment="1">
      <alignment horizontal="left" vertical="top" wrapText="1"/>
    </xf>
    <xf numFmtId="0" fontId="9" fillId="4" borderId="37" xfId="0" applyFont="1" applyFill="1" applyBorder="1" applyAlignment="1">
      <alignment horizontal="left" vertical="top" wrapText="1"/>
    </xf>
    <xf numFmtId="10" fontId="9" fillId="4" borderId="7" xfId="0" applyNumberFormat="1" applyFont="1" applyFill="1" applyBorder="1" applyAlignment="1">
      <alignment horizontal="left" vertical="top" wrapText="1"/>
    </xf>
    <xf numFmtId="0" fontId="9" fillId="4" borderId="16" xfId="0" applyFont="1" applyFill="1" applyBorder="1" applyAlignment="1">
      <alignment horizontal="left" vertical="top" wrapText="1"/>
    </xf>
    <xf numFmtId="0" fontId="1" fillId="4" borderId="14" xfId="0" applyFont="1" applyFill="1" applyBorder="1" applyAlignment="1">
      <alignment horizontal="left" vertical="top" wrapText="1"/>
    </xf>
    <xf numFmtId="0" fontId="1" fillId="4" borderId="8" xfId="0" applyFont="1" applyFill="1" applyBorder="1" applyAlignment="1">
      <alignment horizontal="left" vertical="top" wrapText="1"/>
    </xf>
    <xf numFmtId="0" fontId="1" fillId="4" borderId="53" xfId="0" applyFont="1" applyFill="1" applyBorder="1" applyAlignment="1">
      <alignment horizontal="left" vertical="top" wrapText="1"/>
    </xf>
    <xf numFmtId="10" fontId="1" fillId="4" borderId="14" xfId="0" applyNumberFormat="1" applyFont="1" applyFill="1" applyBorder="1" applyAlignment="1">
      <alignment horizontal="left" vertical="top" wrapText="1"/>
    </xf>
    <xf numFmtId="0" fontId="1" fillId="4" borderId="54" xfId="0" applyFont="1" applyFill="1" applyBorder="1" applyAlignment="1">
      <alignment horizontal="left" vertical="top" wrapText="1"/>
    </xf>
    <xf numFmtId="0" fontId="1" fillId="4" borderId="27" xfId="0" applyFont="1" applyFill="1" applyBorder="1" applyAlignment="1">
      <alignment horizontal="left" vertical="top" wrapText="1"/>
    </xf>
    <xf numFmtId="0" fontId="1" fillId="4" borderId="55" xfId="0" applyFont="1" applyFill="1" applyBorder="1" applyAlignment="1">
      <alignment horizontal="left" vertical="top" wrapText="1"/>
    </xf>
    <xf numFmtId="0" fontId="0" fillId="0" borderId="0" xfId="0" applyBorder="1" applyAlignment="1">
      <alignment horizontal="center" vertical="top" wrapText="1"/>
    </xf>
    <xf numFmtId="0" fontId="9" fillId="4" borderId="7" xfId="0" applyFont="1" applyFill="1" applyBorder="1" applyAlignment="1">
      <alignment horizontal="center" vertical="top" wrapText="1"/>
    </xf>
    <xf numFmtId="0" fontId="1" fillId="4" borderId="14" xfId="0" applyFont="1" applyFill="1" applyBorder="1" applyAlignment="1">
      <alignment horizontal="center" vertical="top" wrapText="1"/>
    </xf>
    <xf numFmtId="0" fontId="1" fillId="4" borderId="27" xfId="0" applyFont="1" applyFill="1" applyBorder="1" applyAlignment="1">
      <alignment horizontal="center" vertical="top" wrapText="1"/>
    </xf>
    <xf numFmtId="0" fontId="9" fillId="4" borderId="2" xfId="0" applyFont="1" applyFill="1" applyBorder="1" applyAlignment="1">
      <alignment horizontal="center" vertical="top" wrapText="1"/>
    </xf>
    <xf numFmtId="0" fontId="1" fillId="4" borderId="53" xfId="0" applyFont="1" applyFill="1" applyBorder="1" applyAlignment="1">
      <alignment horizontal="center" vertical="top" wrapText="1"/>
    </xf>
    <xf numFmtId="0" fontId="1" fillId="4" borderId="55" xfId="0" applyFont="1" applyFill="1" applyBorder="1" applyAlignment="1">
      <alignment horizontal="center" vertical="top" wrapText="1"/>
    </xf>
    <xf numFmtId="0" fontId="9" fillId="4" borderId="14" xfId="0" applyFont="1" applyFill="1" applyBorder="1" applyAlignment="1">
      <alignment horizontal="left" vertical="top" wrapText="1"/>
    </xf>
    <xf numFmtId="10" fontId="9" fillId="4" borderId="14" xfId="0" applyNumberFormat="1" applyFont="1" applyFill="1" applyBorder="1" applyAlignment="1">
      <alignment horizontal="center" vertical="top" wrapText="1"/>
    </xf>
    <xf numFmtId="0" fontId="9" fillId="4" borderId="53" xfId="0" applyFont="1" applyFill="1" applyBorder="1" applyAlignment="1">
      <alignment horizontal="left" vertical="top" wrapText="1"/>
    </xf>
    <xf numFmtId="0" fontId="9" fillId="4" borderId="8" xfId="0" applyFont="1" applyFill="1" applyBorder="1" applyAlignment="1">
      <alignment horizontal="center" vertical="top" wrapText="1"/>
    </xf>
    <xf numFmtId="0" fontId="9" fillId="4" borderId="53" xfId="0" applyFont="1" applyFill="1" applyBorder="1" applyAlignment="1">
      <alignment horizontal="center" vertical="top" wrapText="1"/>
    </xf>
    <xf numFmtId="0" fontId="9" fillId="4" borderId="14" xfId="0" applyFont="1" applyFill="1" applyBorder="1" applyAlignment="1">
      <alignment horizontal="center" vertical="top" wrapText="1"/>
    </xf>
    <xf numFmtId="0" fontId="16" fillId="4" borderId="25" xfId="0" applyFont="1" applyFill="1" applyBorder="1" applyAlignment="1">
      <alignment horizontal="left" vertical="top" wrapText="1"/>
    </xf>
    <xf numFmtId="167" fontId="16" fillId="0" borderId="26" xfId="1" applyNumberFormat="1" applyFont="1" applyFill="1" applyBorder="1" applyAlignment="1">
      <alignment horizontal="left" vertical="top" wrapText="1"/>
    </xf>
    <xf numFmtId="10" fontId="16" fillId="0" borderId="26" xfId="0" applyNumberFormat="1" applyFont="1" applyBorder="1" applyAlignment="1">
      <alignment horizontal="left" vertical="top" wrapText="1"/>
    </xf>
    <xf numFmtId="0" fontId="16" fillId="4" borderId="55" xfId="0" applyFont="1" applyFill="1" applyBorder="1" applyAlignment="1">
      <alignment horizontal="left" vertical="top" wrapText="1"/>
    </xf>
    <xf numFmtId="42" fontId="16" fillId="0" borderId="15" xfId="0" applyNumberFormat="1" applyFont="1" applyBorder="1" applyAlignment="1">
      <alignment horizontal="left" vertical="top" wrapText="1"/>
    </xf>
    <xf numFmtId="42" fontId="16" fillId="0" borderId="1" xfId="0" applyNumberFormat="1" applyFont="1" applyBorder="1" applyAlignment="1">
      <alignment horizontal="left" vertical="top" wrapText="1"/>
    </xf>
    <xf numFmtId="0" fontId="16" fillId="0" borderId="12" xfId="0" applyFont="1" applyBorder="1" applyAlignment="1">
      <alignment horizontal="right" vertical="top" wrapText="1"/>
    </xf>
    <xf numFmtId="0" fontId="22" fillId="4" borderId="0" xfId="0" applyFont="1" applyFill="1" applyBorder="1" applyAlignment="1">
      <alignment horizontal="left" vertical="top" wrapText="1"/>
    </xf>
    <xf numFmtId="42" fontId="7" fillId="0" borderId="0" xfId="0" applyNumberFormat="1" applyFont="1" applyFill="1" applyBorder="1" applyAlignment="1">
      <alignment horizontal="right" vertical="top" wrapText="1"/>
    </xf>
    <xf numFmtId="42" fontId="8" fillId="0" borderId="0" xfId="0" applyNumberFormat="1" applyFont="1" applyFill="1" applyBorder="1" applyAlignment="1">
      <alignment vertical="top" wrapText="1"/>
    </xf>
    <xf numFmtId="0" fontId="5" fillId="0" borderId="61" xfId="0" applyFont="1" applyFill="1" applyBorder="1" applyAlignment="1">
      <alignment horizontal="right" vertical="top" wrapText="1"/>
    </xf>
    <xf numFmtId="42" fontId="7" fillId="0" borderId="62" xfId="0" applyNumberFormat="1" applyFont="1" applyFill="1" applyBorder="1" applyAlignment="1">
      <alignment horizontal="right" vertical="top" wrapText="1"/>
    </xf>
    <xf numFmtId="42" fontId="8" fillId="0" borderId="62" xfId="0" applyNumberFormat="1" applyFont="1" applyFill="1" applyBorder="1" applyAlignment="1">
      <alignment vertical="top" wrapText="1"/>
    </xf>
    <xf numFmtId="164" fontId="1" fillId="0" borderId="64" xfId="0" applyNumberFormat="1" applyFont="1" applyFill="1" applyBorder="1" applyAlignment="1">
      <alignment horizontal="left" vertical="top" wrapText="1"/>
    </xf>
    <xf numFmtId="0" fontId="5" fillId="0" borderId="6" xfId="0" applyFont="1" applyFill="1" applyBorder="1" applyAlignment="1">
      <alignment horizontal="right" vertical="top" wrapText="1"/>
    </xf>
    <xf numFmtId="3" fontId="1" fillId="0" borderId="1" xfId="4" applyNumberFormat="1" applyFont="1" applyFill="1" applyBorder="1" applyAlignment="1">
      <alignment vertical="top" wrapText="1"/>
    </xf>
    <xf numFmtId="3" fontId="1" fillId="0" borderId="11" xfId="4" applyNumberFormat="1" applyFont="1" applyFill="1" applyBorder="1" applyAlignment="1">
      <alignment vertical="top" wrapText="1"/>
    </xf>
    <xf numFmtId="3" fontId="1" fillId="0" borderId="6" xfId="4" applyNumberFormat="1" applyFont="1" applyFill="1" applyBorder="1" applyAlignment="1">
      <alignment horizontal="center" vertical="top" wrapText="1"/>
    </xf>
    <xf numFmtId="10" fontId="1" fillId="0" borderId="1" xfId="2" applyNumberFormat="1" applyFont="1" applyFill="1" applyBorder="1" applyAlignment="1">
      <alignment vertical="top" wrapText="1"/>
    </xf>
    <xf numFmtId="10" fontId="1" fillId="0" borderId="6" xfId="2" applyNumberFormat="1" applyFont="1" applyFill="1" applyBorder="1" applyAlignment="1">
      <alignment horizontal="center" vertical="top" wrapText="1"/>
    </xf>
    <xf numFmtId="10" fontId="1" fillId="0" borderId="47" xfId="2" applyNumberFormat="1" applyFont="1" applyFill="1" applyBorder="1" applyAlignment="1">
      <alignment horizontal="center" vertical="top" wrapText="1"/>
    </xf>
    <xf numFmtId="0" fontId="1" fillId="0" borderId="1" xfId="0" applyFont="1" applyBorder="1" applyAlignment="1">
      <alignment horizontal="left" vertical="top" wrapText="1"/>
    </xf>
    <xf numFmtId="0" fontId="0" fillId="0" borderId="0" xfId="0" applyAlignment="1">
      <alignment vertical="top" wrapText="1"/>
    </xf>
    <xf numFmtId="0" fontId="8" fillId="2" borderId="1" xfId="0" applyFont="1" applyFill="1" applyBorder="1" applyAlignment="1">
      <alignment vertical="top" wrapText="1"/>
    </xf>
    <xf numFmtId="0" fontId="1" fillId="0" borderId="49" xfId="0" applyFont="1" applyFill="1" applyBorder="1" applyAlignment="1">
      <alignment horizontal="left" vertical="top" wrapText="1"/>
    </xf>
    <xf numFmtId="0" fontId="1" fillId="0" borderId="50" xfId="0" applyFont="1" applyFill="1" applyBorder="1" applyAlignment="1">
      <alignment horizontal="left" vertical="top" wrapText="1"/>
    </xf>
    <xf numFmtId="0" fontId="1" fillId="0" borderId="51" xfId="0" applyFont="1" applyFill="1" applyBorder="1" applyAlignment="1">
      <alignment horizontal="left" vertical="top" wrapText="1"/>
    </xf>
    <xf numFmtId="0" fontId="5" fillId="0" borderId="6" xfId="0" applyFont="1" applyFill="1" applyBorder="1" applyAlignment="1">
      <alignment horizontal="left" vertical="top" wrapText="1"/>
    </xf>
    <xf numFmtId="0" fontId="1" fillId="0" borderId="6" xfId="0" applyFont="1" applyFill="1" applyBorder="1" applyAlignment="1">
      <alignment horizontal="left" vertical="top" wrapText="1"/>
    </xf>
    <xf numFmtId="0" fontId="5" fillId="0" borderId="43" xfId="0" applyFont="1" applyFill="1" applyBorder="1" applyAlignment="1">
      <alignment horizontal="left" vertical="top" wrapText="1"/>
    </xf>
    <xf numFmtId="0" fontId="1" fillId="0" borderId="43" xfId="0" applyFont="1" applyFill="1" applyBorder="1" applyAlignment="1">
      <alignment horizontal="left" vertical="top" wrapText="1"/>
    </xf>
    <xf numFmtId="42" fontId="7" fillId="0" borderId="59" xfId="0" applyNumberFormat="1" applyFont="1" applyFill="1" applyBorder="1" applyAlignment="1">
      <alignment horizontal="right" vertical="top" wrapText="1"/>
    </xf>
    <xf numFmtId="42" fontId="8" fillId="0" borderId="27" xfId="0" applyNumberFormat="1" applyFont="1" applyFill="1" applyBorder="1" applyAlignment="1">
      <alignment horizontal="right" vertical="top" wrapText="1"/>
    </xf>
    <xf numFmtId="0" fontId="7" fillId="0" borderId="0" xfId="0" applyFont="1" applyFill="1" applyBorder="1" applyAlignment="1">
      <alignment horizontal="center" vertical="top" wrapText="1"/>
    </xf>
    <xf numFmtId="42" fontId="7" fillId="0" borderId="1" xfId="0" applyNumberFormat="1" applyFont="1" applyFill="1" applyBorder="1" applyAlignment="1">
      <alignment horizontal="right" vertical="top" wrapText="1"/>
    </xf>
    <xf numFmtId="42" fontId="5" fillId="0" borderId="1" xfId="0" applyNumberFormat="1" applyFont="1" applyFill="1" applyBorder="1" applyAlignment="1">
      <alignment horizontal="left" vertical="top" wrapText="1"/>
    </xf>
    <xf numFmtId="0" fontId="5" fillId="0" borderId="0" xfId="0" applyFont="1" applyFill="1" applyAlignment="1">
      <alignment vertical="top" wrapText="1"/>
    </xf>
    <xf numFmtId="0" fontId="1" fillId="0" borderId="2" xfId="0" applyFont="1" applyFill="1" applyBorder="1" applyAlignment="1">
      <alignment horizontal="right" vertical="top" wrapText="1"/>
    </xf>
    <xf numFmtId="42" fontId="7" fillId="0" borderId="30" xfId="0" applyNumberFormat="1" applyFont="1" applyFill="1" applyBorder="1" applyAlignment="1">
      <alignment horizontal="center" vertical="top" wrapText="1"/>
    </xf>
    <xf numFmtId="42" fontId="1" fillId="0" borderId="30" xfId="0" applyNumberFormat="1" applyFont="1" applyFill="1" applyBorder="1" applyAlignment="1">
      <alignment horizontal="left" vertical="top" wrapText="1"/>
    </xf>
    <xf numFmtId="42" fontId="1" fillId="0" borderId="30" xfId="0" applyNumberFormat="1" applyFont="1" applyFill="1" applyBorder="1" applyAlignment="1">
      <alignment horizontal="right" vertical="top" wrapText="1"/>
    </xf>
    <xf numFmtId="0" fontId="1" fillId="0" borderId="0" xfId="0" applyFont="1" applyFill="1" applyBorder="1" applyAlignment="1">
      <alignment horizontal="right" vertical="top" wrapText="1"/>
    </xf>
    <xf numFmtId="164" fontId="11" fillId="0" borderId="0" xfId="0" applyNumberFormat="1" applyFont="1" applyFill="1" applyBorder="1" applyAlignment="1">
      <alignment horizontal="right" wrapText="1"/>
    </xf>
    <xf numFmtId="164" fontId="11" fillId="0" borderId="64" xfId="0" applyNumberFormat="1" applyFont="1" applyFill="1" applyBorder="1" applyAlignment="1">
      <alignment horizontal="right" wrapText="1"/>
    </xf>
    <xf numFmtId="0" fontId="1" fillId="0" borderId="64" xfId="0" applyFont="1" applyFill="1" applyBorder="1" applyAlignment="1">
      <alignment horizontal="right" vertical="top" wrapText="1"/>
    </xf>
    <xf numFmtId="164" fontId="5" fillId="0" borderId="62" xfId="0" applyNumberFormat="1" applyFont="1" applyFill="1" applyBorder="1" applyAlignment="1">
      <alignment horizontal="right" vertical="top" wrapText="1"/>
    </xf>
    <xf numFmtId="0" fontId="1" fillId="0" borderId="62" xfId="0" applyFont="1" applyFill="1" applyBorder="1" applyAlignment="1">
      <alignment horizontal="right" vertical="top" wrapText="1"/>
    </xf>
    <xf numFmtId="42" fontId="1" fillId="3" borderId="62" xfId="0" applyNumberFormat="1" applyFont="1" applyFill="1" applyBorder="1" applyAlignment="1">
      <alignment horizontal="right" vertical="top" wrapText="1"/>
    </xf>
    <xf numFmtId="0" fontId="1" fillId="0" borderId="30" xfId="0" applyFont="1" applyFill="1" applyBorder="1" applyAlignment="1">
      <alignment horizontal="right" vertical="top" wrapText="1"/>
    </xf>
    <xf numFmtId="164" fontId="11" fillId="0" borderId="64" xfId="0" applyNumberFormat="1" applyFont="1" applyFill="1" applyBorder="1" applyAlignment="1">
      <alignment horizontal="right" vertical="top" wrapText="1"/>
    </xf>
    <xf numFmtId="164" fontId="1" fillId="0" borderId="64" xfId="0" applyNumberFormat="1" applyFont="1" applyFill="1" applyBorder="1" applyAlignment="1">
      <alignment horizontal="right" vertical="top" wrapText="1"/>
    </xf>
    <xf numFmtId="164" fontId="5" fillId="0" borderId="62" xfId="0" applyNumberFormat="1" applyFont="1" applyFill="1" applyBorder="1" applyAlignment="1">
      <alignment horizontal="center" vertical="top" wrapText="1"/>
    </xf>
    <xf numFmtId="164" fontId="1" fillId="0" borderId="62" xfId="0" applyNumberFormat="1" applyFont="1" applyFill="1" applyBorder="1" applyAlignment="1">
      <alignment horizontal="right" vertical="top" wrapText="1"/>
    </xf>
    <xf numFmtId="42" fontId="1" fillId="0" borderId="2" xfId="0" applyNumberFormat="1" applyFont="1" applyFill="1" applyBorder="1" applyAlignment="1">
      <alignment horizontal="right" vertical="top" wrapText="1"/>
    </xf>
    <xf numFmtId="42" fontId="5" fillId="0" borderId="29" xfId="0" applyNumberFormat="1" applyFont="1" applyFill="1" applyBorder="1" applyAlignment="1">
      <alignment horizontal="right" vertical="top" wrapText="1"/>
    </xf>
    <xf numFmtId="42" fontId="5" fillId="0" borderId="29" xfId="0" applyNumberFormat="1" applyFont="1" applyFill="1" applyBorder="1" applyAlignment="1">
      <alignment horizontal="left" vertical="top" wrapText="1"/>
    </xf>
    <xf numFmtId="42" fontId="1" fillId="3" borderId="2" xfId="0" applyNumberFormat="1" applyFont="1" applyFill="1" applyBorder="1" applyAlignment="1">
      <alignment horizontal="left" vertical="top" wrapText="1"/>
    </xf>
    <xf numFmtId="42" fontId="1" fillId="3" borderId="2" xfId="0" applyNumberFormat="1" applyFont="1" applyFill="1" applyBorder="1" applyAlignment="1">
      <alignment horizontal="right" vertical="top" wrapText="1"/>
    </xf>
    <xf numFmtId="0" fontId="1" fillId="0" borderId="11" xfId="0" applyFont="1" applyFill="1" applyBorder="1" applyAlignment="1">
      <alignment horizontal="right" vertical="top" wrapText="1"/>
    </xf>
    <xf numFmtId="42" fontId="1" fillId="0" borderId="11" xfId="0" applyNumberFormat="1" applyFont="1" applyFill="1" applyBorder="1" applyAlignment="1">
      <alignment horizontal="right" vertical="top" wrapText="1"/>
    </xf>
    <xf numFmtId="0" fontId="1" fillId="0" borderId="38" xfId="0" applyFont="1" applyFill="1" applyBorder="1" applyAlignment="1">
      <alignment horizontal="right" vertical="top" wrapText="1"/>
    </xf>
    <xf numFmtId="0" fontId="1" fillId="0" borderId="70" xfId="0" applyFont="1" applyFill="1" applyBorder="1" applyAlignment="1">
      <alignment horizontal="right" vertical="top" wrapText="1"/>
    </xf>
    <xf numFmtId="164" fontId="1" fillId="0" borderId="38" xfId="0" applyNumberFormat="1" applyFont="1" applyFill="1" applyBorder="1" applyAlignment="1">
      <alignment horizontal="right" vertical="top" wrapText="1"/>
    </xf>
    <xf numFmtId="164" fontId="1" fillId="0" borderId="70" xfId="0" applyNumberFormat="1" applyFont="1" applyFill="1" applyBorder="1" applyAlignment="1">
      <alignment horizontal="right" vertical="top" wrapText="1"/>
    </xf>
    <xf numFmtId="0" fontId="1" fillId="0" borderId="39" xfId="0" applyFont="1" applyFill="1" applyBorder="1" applyAlignment="1">
      <alignment horizontal="right" vertical="top" wrapText="1"/>
    </xf>
    <xf numFmtId="42" fontId="1" fillId="3" borderId="39" xfId="0" applyNumberFormat="1" applyFont="1" applyFill="1" applyBorder="1" applyAlignment="1">
      <alignment horizontal="left" vertical="top" wrapText="1"/>
    </xf>
    <xf numFmtId="42" fontId="1" fillId="3" borderId="36" xfId="0" applyNumberFormat="1" applyFont="1" applyFill="1" applyBorder="1" applyAlignment="1">
      <alignment horizontal="left" vertical="top" wrapText="1"/>
    </xf>
    <xf numFmtId="42" fontId="1" fillId="3" borderId="72" xfId="0" applyNumberFormat="1" applyFont="1" applyFill="1" applyBorder="1" applyAlignment="1">
      <alignment horizontal="left" vertical="top" wrapText="1"/>
    </xf>
    <xf numFmtId="42" fontId="1" fillId="3" borderId="73" xfId="0" applyNumberFormat="1" applyFont="1" applyFill="1" applyBorder="1" applyAlignment="1">
      <alignment horizontal="left" vertical="top" wrapText="1"/>
    </xf>
    <xf numFmtId="42" fontId="1" fillId="3" borderId="51" xfId="0" applyNumberFormat="1" applyFont="1" applyFill="1" applyBorder="1" applyAlignment="1">
      <alignment horizontal="left" vertical="top" wrapText="1"/>
    </xf>
    <xf numFmtId="0" fontId="8" fillId="0" borderId="37" xfId="0" applyFont="1" applyFill="1" applyBorder="1" applyAlignment="1">
      <alignment horizontal="left" vertical="top" wrapText="1"/>
    </xf>
    <xf numFmtId="0" fontId="8" fillId="0" borderId="20" xfId="0" applyFont="1" applyFill="1" applyBorder="1" applyAlignment="1">
      <alignment horizontal="left" vertical="top" wrapText="1"/>
    </xf>
    <xf numFmtId="0" fontId="1" fillId="0" borderId="74" xfId="0" applyFont="1" applyBorder="1" applyAlignment="1">
      <alignment vertical="top" wrapText="1"/>
    </xf>
    <xf numFmtId="42" fontId="8" fillId="0" borderId="0" xfId="0" applyNumberFormat="1" applyFont="1" applyFill="1" applyBorder="1" applyAlignment="1">
      <alignment horizontal="left" vertical="top" wrapText="1"/>
    </xf>
    <xf numFmtId="42" fontId="5" fillId="0" borderId="64" xfId="0" applyNumberFormat="1" applyFont="1" applyFill="1" applyBorder="1" applyAlignment="1">
      <alignment horizontal="right" vertical="top" wrapText="1"/>
    </xf>
    <xf numFmtId="42" fontId="5" fillId="0" borderId="62" xfId="0" applyNumberFormat="1" applyFont="1" applyFill="1" applyBorder="1" applyAlignment="1">
      <alignment horizontal="right" vertical="top" wrapText="1"/>
    </xf>
    <xf numFmtId="0" fontId="4" fillId="0" borderId="53" xfId="0" applyFont="1" applyFill="1" applyBorder="1" applyAlignment="1">
      <alignment horizontal="right" vertical="top" wrapText="1"/>
    </xf>
    <xf numFmtId="0" fontId="8" fillId="0" borderId="75" xfId="0" applyFont="1" applyFill="1" applyBorder="1" applyAlignment="1">
      <alignment horizontal="left" vertical="top" wrapText="1"/>
    </xf>
    <xf numFmtId="0" fontId="6" fillId="0" borderId="28" xfId="0" applyFont="1" applyFill="1" applyBorder="1" applyAlignment="1">
      <alignment vertical="top" wrapText="1"/>
    </xf>
    <xf numFmtId="0" fontId="1" fillId="0" borderId="71" xfId="0" applyFont="1" applyFill="1" applyBorder="1" applyAlignment="1">
      <alignment horizontal="right" vertical="top" wrapText="1"/>
    </xf>
    <xf numFmtId="42" fontId="8" fillId="0" borderId="11" xfId="0" applyNumberFormat="1" applyFont="1" applyFill="1" applyBorder="1" applyAlignment="1">
      <alignment horizontal="right" vertical="top" wrapText="1"/>
    </xf>
    <xf numFmtId="42" fontId="7" fillId="0" borderId="11" xfId="0" applyNumberFormat="1" applyFont="1" applyFill="1" applyBorder="1" applyAlignment="1">
      <alignment horizontal="right" vertical="top" wrapText="1"/>
    </xf>
    <xf numFmtId="42" fontId="8" fillId="0" borderId="55" xfId="0" applyNumberFormat="1" applyFont="1" applyFill="1" applyBorder="1" applyAlignment="1">
      <alignment horizontal="right" vertical="top" wrapText="1"/>
    </xf>
    <xf numFmtId="49" fontId="7" fillId="3" borderId="61" xfId="0" applyNumberFormat="1" applyFont="1" applyFill="1" applyBorder="1" applyAlignment="1">
      <alignment horizontal="left" vertical="top" wrapText="1"/>
    </xf>
    <xf numFmtId="0" fontId="5" fillId="0" borderId="59" xfId="0" applyFont="1" applyFill="1" applyBorder="1" applyAlignment="1">
      <alignment horizontal="right" vertical="top" wrapText="1"/>
    </xf>
    <xf numFmtId="164" fontId="1" fillId="0" borderId="59" xfId="0" applyNumberFormat="1" applyFont="1" applyFill="1" applyBorder="1" applyAlignment="1">
      <alignment horizontal="right" vertical="top" wrapText="1"/>
    </xf>
    <xf numFmtId="0" fontId="8" fillId="0" borderId="63" xfId="0" applyFont="1" applyFill="1" applyBorder="1" applyAlignment="1">
      <alignment horizontal="left" vertical="top" wrapText="1"/>
    </xf>
    <xf numFmtId="0" fontId="7" fillId="0" borderId="60" xfId="0" applyNumberFormat="1" applyFont="1" applyFill="1" applyBorder="1" applyAlignment="1">
      <alignment horizontal="right" vertical="top" wrapText="1"/>
    </xf>
    <xf numFmtId="0" fontId="1" fillId="0" borderId="60" xfId="0" applyNumberFormat="1" applyFont="1" applyFill="1" applyBorder="1" applyAlignment="1">
      <alignment horizontal="right" vertical="top" wrapText="1"/>
    </xf>
    <xf numFmtId="0" fontId="5" fillId="0" borderId="62" xfId="0" applyFont="1" applyFill="1" applyBorder="1" applyAlignment="1">
      <alignment horizontal="center" vertical="top" wrapText="1"/>
    </xf>
    <xf numFmtId="0" fontId="8" fillId="0" borderId="62" xfId="0" applyFont="1" applyFill="1" applyBorder="1" applyAlignment="1">
      <alignment horizontal="right" vertical="top" wrapText="1"/>
    </xf>
    <xf numFmtId="0" fontId="5" fillId="0" borderId="0" xfId="0" applyFont="1" applyFill="1" applyAlignment="1">
      <alignment horizontal="center" vertical="top" wrapText="1"/>
    </xf>
    <xf numFmtId="0" fontId="7" fillId="0" borderId="61" xfId="0" applyFont="1" applyFill="1" applyBorder="1" applyAlignment="1">
      <alignment horizontal="left" vertical="top" wrapText="1"/>
    </xf>
    <xf numFmtId="42" fontId="5" fillId="0" borderId="59" xfId="0" applyNumberFormat="1" applyFont="1" applyFill="1" applyBorder="1" applyAlignment="1">
      <alignment horizontal="right" vertical="top" wrapText="1"/>
    </xf>
    <xf numFmtId="0" fontId="9" fillId="4" borderId="63" xfId="0" applyFont="1" applyFill="1" applyBorder="1" applyAlignment="1">
      <alignment horizontal="left" vertical="top" wrapText="1"/>
    </xf>
    <xf numFmtId="42" fontId="1" fillId="0" borderId="60" xfId="0" applyNumberFormat="1" applyFont="1" applyFill="1" applyBorder="1" applyAlignment="1">
      <alignment horizontal="right" vertical="top" wrapText="1"/>
    </xf>
    <xf numFmtId="42" fontId="1" fillId="0" borderId="62" xfId="0" applyNumberFormat="1" applyFont="1" applyFill="1" applyBorder="1" applyAlignment="1">
      <alignment horizontal="right" vertical="top" wrapText="1"/>
    </xf>
    <xf numFmtId="42" fontId="7" fillId="0" borderId="59" xfId="0" applyNumberFormat="1" applyFont="1" applyFill="1" applyBorder="1" applyAlignment="1">
      <alignment vertical="top" wrapText="1"/>
    </xf>
    <xf numFmtId="164" fontId="7" fillId="0" borderId="0" xfId="0" applyNumberFormat="1" applyFont="1" applyFill="1" applyBorder="1" applyAlignment="1">
      <alignment horizontal="center" vertical="top" wrapText="1"/>
    </xf>
    <xf numFmtId="0" fontId="4" fillId="0" borderId="63" xfId="0" applyFont="1" applyFill="1" applyBorder="1" applyAlignment="1">
      <alignment horizontal="left" vertical="top" wrapText="1"/>
    </xf>
    <xf numFmtId="42" fontId="8" fillId="0" borderId="60" xfId="0" applyNumberFormat="1" applyFont="1" applyFill="1" applyBorder="1" applyAlignment="1">
      <alignment horizontal="right" vertical="top" wrapText="1"/>
    </xf>
    <xf numFmtId="164" fontId="8" fillId="0" borderId="64" xfId="0" applyNumberFormat="1" applyFont="1" applyFill="1" applyBorder="1" applyAlignment="1">
      <alignment horizontal="left" vertical="top" wrapText="1"/>
    </xf>
    <xf numFmtId="42" fontId="5" fillId="0" borderId="76" xfId="0" applyNumberFormat="1" applyFont="1" applyFill="1" applyBorder="1" applyAlignment="1">
      <alignment horizontal="center" vertical="top" wrapText="1"/>
    </xf>
    <xf numFmtId="42" fontId="8" fillId="0" borderId="76" xfId="0" applyNumberFormat="1" applyFont="1" applyFill="1" applyBorder="1" applyAlignment="1">
      <alignment horizontal="right" vertical="top" wrapText="1"/>
    </xf>
    <xf numFmtId="0" fontId="1" fillId="0" borderId="69" xfId="0" applyFont="1" applyFill="1" applyBorder="1" applyAlignment="1">
      <alignment horizontal="left" vertical="top" wrapText="1"/>
    </xf>
    <xf numFmtId="164" fontId="1" fillId="0" borderId="77" xfId="0" applyNumberFormat="1" applyFont="1" applyFill="1" applyBorder="1" applyAlignment="1">
      <alignment horizontal="right" vertical="top" wrapText="1"/>
    </xf>
    <xf numFmtId="0" fontId="8" fillId="0" borderId="38" xfId="0" applyFont="1" applyFill="1" applyBorder="1" applyAlignment="1">
      <alignment horizontal="right" vertical="top" wrapText="1"/>
    </xf>
    <xf numFmtId="164" fontId="1" fillId="0" borderId="70" xfId="0" applyNumberFormat="1" applyFont="1" applyFill="1" applyBorder="1" applyAlignment="1">
      <alignment horizontal="left" vertical="top" wrapText="1"/>
    </xf>
    <xf numFmtId="0" fontId="1" fillId="0" borderId="78" xfId="0" applyNumberFormat="1" applyFont="1" applyFill="1" applyBorder="1" applyAlignment="1">
      <alignment horizontal="right" vertical="top" wrapText="1"/>
    </xf>
    <xf numFmtId="0" fontId="1" fillId="0" borderId="79" xfId="0" applyNumberFormat="1" applyFont="1" applyFill="1" applyBorder="1" applyAlignment="1">
      <alignment horizontal="right" vertical="top" wrapText="1"/>
    </xf>
    <xf numFmtId="0" fontId="8" fillId="0" borderId="79" xfId="0" applyFont="1" applyFill="1" applyBorder="1" applyAlignment="1">
      <alignment horizontal="right" vertical="top" wrapText="1"/>
    </xf>
    <xf numFmtId="42" fontId="5" fillId="0" borderId="77" xfId="0" applyNumberFormat="1" applyFont="1" applyFill="1" applyBorder="1" applyAlignment="1">
      <alignment horizontal="right" vertical="top" wrapText="1"/>
    </xf>
    <xf numFmtId="42" fontId="1" fillId="0" borderId="38" xfId="0" applyNumberFormat="1" applyFont="1" applyFill="1" applyBorder="1" applyAlignment="1">
      <alignment horizontal="right" vertical="top" wrapText="1"/>
    </xf>
    <xf numFmtId="49" fontId="11" fillId="0" borderId="68" xfId="0" applyNumberFormat="1" applyFont="1" applyFill="1" applyBorder="1" applyAlignment="1">
      <alignment horizontal="left" vertical="top" wrapText="1"/>
    </xf>
    <xf numFmtId="42" fontId="5" fillId="0" borderId="70" xfId="0" applyNumberFormat="1" applyFont="1" applyFill="1" applyBorder="1" applyAlignment="1">
      <alignment horizontal="right" vertical="top" wrapText="1"/>
    </xf>
    <xf numFmtId="42" fontId="1" fillId="0" borderId="78" xfId="0" applyNumberFormat="1" applyFont="1" applyFill="1" applyBorder="1" applyAlignment="1">
      <alignment horizontal="right" vertical="top" wrapText="1"/>
    </xf>
    <xf numFmtId="42" fontId="1" fillId="0" borderId="79" xfId="0" applyNumberFormat="1" applyFont="1" applyFill="1" applyBorder="1" applyAlignment="1">
      <alignment horizontal="right" vertical="top" wrapText="1"/>
    </xf>
    <xf numFmtId="42" fontId="7" fillId="0" borderId="77" xfId="0" applyNumberFormat="1" applyFont="1" applyFill="1" applyBorder="1" applyAlignment="1">
      <alignment vertical="top" wrapText="1"/>
    </xf>
    <xf numFmtId="42" fontId="8" fillId="0" borderId="38" xfId="0" applyNumberFormat="1" applyFont="1" applyFill="1" applyBorder="1" applyAlignment="1">
      <alignment vertical="top" wrapText="1"/>
    </xf>
    <xf numFmtId="42" fontId="8" fillId="0" borderId="71" xfId="0" applyNumberFormat="1" applyFont="1" applyFill="1" applyBorder="1" applyAlignment="1">
      <alignment vertical="top" wrapText="1"/>
    </xf>
    <xf numFmtId="164" fontId="1" fillId="0" borderId="71" xfId="0" applyNumberFormat="1" applyFont="1" applyFill="1" applyBorder="1" applyAlignment="1">
      <alignment horizontal="left" vertical="top" wrapText="1"/>
    </xf>
    <xf numFmtId="164" fontId="8" fillId="0" borderId="70" xfId="0" applyNumberFormat="1" applyFont="1" applyFill="1" applyBorder="1" applyAlignment="1">
      <alignment horizontal="left" vertical="top" wrapText="1"/>
    </xf>
    <xf numFmtId="42" fontId="8" fillId="0" borderId="80" xfId="0" applyNumberFormat="1" applyFont="1" applyFill="1" applyBorder="1" applyAlignment="1">
      <alignment horizontal="right" vertical="top" wrapText="1"/>
    </xf>
    <xf numFmtId="42" fontId="5" fillId="0" borderId="26" xfId="0" applyNumberFormat="1" applyFont="1" applyFill="1" applyBorder="1" applyAlignment="1">
      <alignment horizontal="center" vertical="top" wrapText="1"/>
    </xf>
    <xf numFmtId="42" fontId="8" fillId="0" borderId="26" xfId="0" applyNumberFormat="1" applyFont="1" applyFill="1" applyBorder="1" applyAlignment="1">
      <alignment horizontal="right" vertical="top" wrapText="1"/>
    </xf>
    <xf numFmtId="42" fontId="8" fillId="0" borderId="15" xfId="0" applyNumberFormat="1" applyFont="1" applyFill="1" applyBorder="1" applyAlignment="1">
      <alignment horizontal="right" vertical="top" wrapText="1"/>
    </xf>
    <xf numFmtId="0" fontId="5" fillId="0" borderId="28" xfId="0" applyFont="1" applyFill="1" applyBorder="1" applyAlignment="1">
      <alignment horizontal="right" vertical="top" wrapText="1"/>
    </xf>
    <xf numFmtId="0" fontId="1" fillId="0" borderId="53" xfId="0" applyFont="1" applyFill="1" applyBorder="1" applyAlignment="1">
      <alignment horizontal="left" vertical="top" wrapText="1"/>
    </xf>
    <xf numFmtId="49" fontId="8" fillId="0" borderId="6" xfId="0" applyNumberFormat="1" applyFont="1" applyFill="1" applyBorder="1" applyAlignment="1">
      <alignment horizontal="left" vertical="top" wrapText="1"/>
    </xf>
    <xf numFmtId="0" fontId="1" fillId="0" borderId="11" xfId="0" applyNumberFormat="1" applyFont="1" applyFill="1" applyBorder="1" applyAlignment="1">
      <alignment horizontal="right" vertical="top" wrapText="1"/>
    </xf>
    <xf numFmtId="0" fontId="7" fillId="0" borderId="12" xfId="0" applyFont="1" applyFill="1" applyBorder="1" applyAlignment="1">
      <alignment horizontal="right" vertical="top" wrapText="1"/>
    </xf>
    <xf numFmtId="42" fontId="7" fillId="0" borderId="26" xfId="0" applyNumberFormat="1" applyFont="1" applyFill="1" applyBorder="1" applyAlignment="1">
      <alignment horizontal="right" vertical="top" wrapText="1"/>
    </xf>
    <xf numFmtId="42" fontId="7" fillId="0" borderId="15" xfId="0" applyNumberFormat="1" applyFont="1" applyFill="1" applyBorder="1" applyAlignment="1">
      <alignment horizontal="right" vertical="top" wrapText="1"/>
    </xf>
    <xf numFmtId="42" fontId="7" fillId="0" borderId="46" xfId="0" applyNumberFormat="1" applyFont="1" applyFill="1" applyBorder="1" applyAlignment="1">
      <alignment horizontal="right" vertical="top" wrapText="1"/>
    </xf>
    <xf numFmtId="0" fontId="8" fillId="0" borderId="61" xfId="0" applyFont="1" applyFill="1" applyBorder="1" applyAlignment="1">
      <alignment horizontal="left" vertical="top" wrapText="1"/>
    </xf>
    <xf numFmtId="0" fontId="1" fillId="0" borderId="59" xfId="0" applyFont="1" applyFill="1" applyBorder="1" applyAlignment="1">
      <alignment horizontal="right" vertical="top" wrapText="1"/>
    </xf>
    <xf numFmtId="0" fontId="7" fillId="0" borderId="81" xfId="0" applyFont="1" applyFill="1" applyBorder="1" applyAlignment="1">
      <alignment horizontal="right" vertical="top" wrapText="1"/>
    </xf>
    <xf numFmtId="42" fontId="5" fillId="0" borderId="76" xfId="0" applyNumberFormat="1" applyFont="1" applyFill="1" applyBorder="1" applyAlignment="1">
      <alignment horizontal="right" vertical="top" wrapText="1"/>
    </xf>
    <xf numFmtId="42" fontId="5" fillId="0" borderId="76" xfId="0" applyNumberFormat="1" applyFont="1" applyFill="1" applyBorder="1" applyAlignment="1">
      <alignment horizontal="left" vertical="top" wrapText="1"/>
    </xf>
    <xf numFmtId="0" fontId="1" fillId="0" borderId="60" xfId="0" applyFont="1" applyFill="1" applyBorder="1" applyAlignment="1">
      <alignment horizontal="right" vertical="top" wrapText="1"/>
    </xf>
    <xf numFmtId="42" fontId="5" fillId="0" borderId="60" xfId="0" applyNumberFormat="1" applyFont="1" applyFill="1" applyBorder="1" applyAlignment="1">
      <alignment horizontal="right" vertical="top" wrapText="1"/>
    </xf>
    <xf numFmtId="42" fontId="1" fillId="0" borderId="60" xfId="0" applyNumberFormat="1" applyFont="1" applyFill="1" applyBorder="1" applyAlignment="1">
      <alignment horizontal="left" vertical="top" wrapText="1"/>
    </xf>
    <xf numFmtId="0" fontId="5" fillId="0" borderId="82" xfId="0" applyFont="1" applyFill="1" applyBorder="1" applyAlignment="1">
      <alignment horizontal="right" vertical="top" wrapText="1"/>
    </xf>
    <xf numFmtId="42" fontId="5" fillId="0" borderId="83" xfId="0" applyNumberFormat="1" applyFont="1" applyFill="1" applyBorder="1" applyAlignment="1">
      <alignment horizontal="right" vertical="top" wrapText="1"/>
    </xf>
    <xf numFmtId="42" fontId="7" fillId="0" borderId="83" xfId="0" applyNumberFormat="1" applyFont="1" applyFill="1" applyBorder="1" applyAlignment="1">
      <alignment horizontal="right" vertical="top" wrapText="1"/>
    </xf>
    <xf numFmtId="42" fontId="5" fillId="0" borderId="83" xfId="0" applyNumberFormat="1" applyFont="1" applyFill="1" applyBorder="1" applyAlignment="1">
      <alignment horizontal="left" vertical="top" wrapText="1"/>
    </xf>
    <xf numFmtId="0" fontId="13" fillId="0" borderId="53" xfId="0" applyFont="1" applyFill="1" applyBorder="1" applyAlignment="1">
      <alignment horizontal="right" vertical="top" wrapText="1"/>
    </xf>
    <xf numFmtId="0" fontId="1" fillId="0" borderId="79" xfId="0" applyFont="1" applyFill="1" applyBorder="1" applyAlignment="1">
      <alignment horizontal="right" vertical="top" wrapText="1"/>
    </xf>
    <xf numFmtId="0" fontId="1" fillId="0" borderId="77" xfId="0" applyFont="1" applyFill="1" applyBorder="1" applyAlignment="1">
      <alignment horizontal="right" vertical="top" wrapText="1"/>
    </xf>
    <xf numFmtId="0" fontId="11" fillId="0" borderId="68" xfId="0" applyFont="1" applyFill="1" applyBorder="1" applyAlignment="1">
      <alignment horizontal="left" vertical="top" wrapText="1"/>
    </xf>
    <xf numFmtId="42" fontId="5" fillId="0" borderId="80" xfId="0" applyNumberFormat="1" applyFont="1" applyFill="1" applyBorder="1" applyAlignment="1">
      <alignment horizontal="left" vertical="top" wrapText="1"/>
    </xf>
    <xf numFmtId="0" fontId="1" fillId="0" borderId="78" xfId="0" applyFont="1" applyFill="1" applyBorder="1" applyAlignment="1">
      <alignment horizontal="right" vertical="top" wrapText="1"/>
    </xf>
    <xf numFmtId="42" fontId="1" fillId="0" borderId="78" xfId="0" applyNumberFormat="1" applyFont="1" applyFill="1" applyBorder="1" applyAlignment="1">
      <alignment horizontal="left" vertical="top" wrapText="1"/>
    </xf>
    <xf numFmtId="42" fontId="1" fillId="0" borderId="79" xfId="0" applyNumberFormat="1" applyFont="1" applyFill="1" applyBorder="1" applyAlignment="1">
      <alignment horizontal="left" vertical="top" wrapText="1"/>
    </xf>
    <xf numFmtId="42" fontId="5" fillId="0" borderId="84" xfId="0" applyNumberFormat="1" applyFont="1" applyFill="1" applyBorder="1" applyAlignment="1">
      <alignment horizontal="left" vertical="top" wrapText="1"/>
    </xf>
    <xf numFmtId="0" fontId="5" fillId="0" borderId="0" xfId="0" applyFont="1" applyBorder="1" applyAlignment="1">
      <alignment horizontal="right" vertical="top" wrapText="1"/>
    </xf>
    <xf numFmtId="0" fontId="1" fillId="0" borderId="59" xfId="0" applyNumberFormat="1" applyFont="1" applyFill="1" applyBorder="1" applyAlignment="1">
      <alignment horizontal="right" vertical="top" wrapText="1"/>
    </xf>
    <xf numFmtId="0" fontId="7" fillId="0" borderId="82" xfId="0" applyFont="1" applyFill="1" applyBorder="1" applyAlignment="1">
      <alignment horizontal="right" vertical="top" wrapText="1"/>
    </xf>
    <xf numFmtId="0" fontId="1" fillId="0" borderId="77" xfId="0" applyNumberFormat="1" applyFont="1" applyFill="1" applyBorder="1" applyAlignment="1">
      <alignment horizontal="right" vertical="top" wrapText="1"/>
    </xf>
    <xf numFmtId="0" fontId="6" fillId="0" borderId="68" xfId="0" applyFont="1" applyFill="1" applyBorder="1" applyAlignment="1">
      <alignment vertical="top" wrapText="1"/>
    </xf>
    <xf numFmtId="42" fontId="8" fillId="0" borderId="79" xfId="0" applyNumberFormat="1" applyFont="1" applyFill="1" applyBorder="1" applyAlignment="1">
      <alignment horizontal="right" vertical="top" wrapText="1"/>
    </xf>
    <xf numFmtId="42" fontId="1" fillId="3" borderId="26" xfId="0" applyNumberFormat="1" applyFont="1" applyFill="1" applyBorder="1" applyAlignment="1">
      <alignment horizontal="left" vertical="top" wrapText="1"/>
    </xf>
    <xf numFmtId="42" fontId="7" fillId="0" borderId="84" xfId="0" applyNumberFormat="1" applyFont="1" applyFill="1" applyBorder="1" applyAlignment="1">
      <alignment horizontal="right" vertical="top" wrapText="1"/>
    </xf>
    <xf numFmtId="0" fontId="5" fillId="0" borderId="45" xfId="0" applyFont="1" applyFill="1" applyBorder="1" applyAlignment="1">
      <alignment horizontal="right" vertical="top" wrapText="1"/>
    </xf>
    <xf numFmtId="0" fontId="5" fillId="0" borderId="45" xfId="0" applyNumberFormat="1" applyFont="1" applyFill="1" applyBorder="1" applyAlignment="1">
      <alignment horizontal="right" vertical="top" wrapText="1"/>
    </xf>
    <xf numFmtId="0" fontId="7" fillId="0" borderId="45" xfId="0" applyNumberFormat="1" applyFont="1" applyFill="1" applyBorder="1" applyAlignment="1">
      <alignment horizontal="right" vertical="top" wrapText="1"/>
    </xf>
    <xf numFmtId="0" fontId="5" fillId="0" borderId="67" xfId="0" applyNumberFormat="1" applyFont="1" applyFill="1" applyBorder="1" applyAlignment="1">
      <alignment horizontal="right" vertical="top" wrapText="1"/>
    </xf>
    <xf numFmtId="0" fontId="9" fillId="4" borderId="20" xfId="0" applyFont="1" applyFill="1" applyBorder="1" applyAlignment="1">
      <alignment horizontal="left" vertical="top" wrapText="1"/>
    </xf>
    <xf numFmtId="42" fontId="1" fillId="0" borderId="67" xfId="0" applyNumberFormat="1" applyFont="1" applyFill="1" applyBorder="1" applyAlignment="1">
      <alignment horizontal="right" vertical="top" wrapText="1"/>
    </xf>
    <xf numFmtId="0" fontId="5" fillId="0" borderId="85" xfId="0" applyFont="1" applyFill="1" applyBorder="1" applyAlignment="1">
      <alignment horizontal="right" vertical="top" wrapText="1"/>
    </xf>
    <xf numFmtId="0" fontId="1" fillId="0" borderId="76" xfId="0" applyNumberFormat="1" applyFont="1" applyFill="1" applyBorder="1" applyAlignment="1">
      <alignment horizontal="right" vertical="top" wrapText="1"/>
    </xf>
    <xf numFmtId="42" fontId="5" fillId="0" borderId="66" xfId="0" applyNumberFormat="1" applyFont="1" applyFill="1" applyBorder="1" applyAlignment="1">
      <alignment horizontal="right" vertical="top" wrapText="1"/>
    </xf>
    <xf numFmtId="42" fontId="7" fillId="0" borderId="66" xfId="0" applyNumberFormat="1" applyFont="1" applyFill="1" applyBorder="1" applyAlignment="1">
      <alignment horizontal="right" vertical="top" wrapText="1"/>
    </xf>
    <xf numFmtId="42" fontId="5" fillId="0" borderId="86" xfId="0" applyNumberFormat="1" applyFont="1" applyFill="1" applyBorder="1" applyAlignment="1">
      <alignment horizontal="center" vertical="top" wrapText="1"/>
    </xf>
    <xf numFmtId="42" fontId="5" fillId="0" borderId="67" xfId="0" applyNumberFormat="1" applyFont="1" applyFill="1" applyBorder="1" applyAlignment="1">
      <alignment horizontal="center" vertical="top" wrapText="1"/>
    </xf>
    <xf numFmtId="0" fontId="1" fillId="0" borderId="30" xfId="0" applyNumberFormat="1" applyFont="1" applyFill="1" applyBorder="1" applyAlignment="1">
      <alignment horizontal="right" vertical="top" wrapText="1"/>
    </xf>
    <xf numFmtId="0" fontId="6" fillId="0" borderId="9" xfId="0" applyFont="1" applyFill="1" applyBorder="1" applyAlignment="1">
      <alignment vertical="top" wrapText="1"/>
    </xf>
    <xf numFmtId="164" fontId="11" fillId="0" borderId="87" xfId="0" applyNumberFormat="1" applyFont="1" applyFill="1" applyBorder="1" applyAlignment="1">
      <alignment horizontal="right" vertical="top" wrapText="1"/>
    </xf>
    <xf numFmtId="0" fontId="1" fillId="0" borderId="87" xfId="0" applyFont="1" applyFill="1" applyBorder="1" applyAlignment="1">
      <alignment horizontal="left" vertical="top" wrapText="1"/>
    </xf>
    <xf numFmtId="0" fontId="1" fillId="0" borderId="10" xfId="0" applyFont="1" applyFill="1" applyBorder="1" applyAlignment="1">
      <alignment horizontal="left" vertical="top" wrapText="1"/>
    </xf>
    <xf numFmtId="49" fontId="7" fillId="3" borderId="34" xfId="0" applyNumberFormat="1" applyFont="1" applyFill="1" applyBorder="1" applyAlignment="1">
      <alignment horizontal="left" vertical="top" wrapText="1"/>
    </xf>
    <xf numFmtId="0" fontId="1" fillId="0" borderId="80" xfId="0" applyNumberFormat="1" applyFont="1" applyFill="1" applyBorder="1" applyAlignment="1">
      <alignment horizontal="right" vertical="top" wrapText="1"/>
    </xf>
    <xf numFmtId="49" fontId="8" fillId="3" borderId="6" xfId="0" applyNumberFormat="1" applyFont="1" applyFill="1" applyBorder="1" applyAlignment="1">
      <alignment horizontal="left" vertical="top" wrapText="1"/>
    </xf>
    <xf numFmtId="0" fontId="7" fillId="0" borderId="37" xfId="0" applyFont="1" applyFill="1" applyBorder="1" applyAlignment="1">
      <alignment horizontal="right" vertical="top" wrapText="1"/>
    </xf>
    <xf numFmtId="0" fontId="4" fillId="0" borderId="20" xfId="0" applyFont="1" applyFill="1" applyBorder="1" applyAlignment="1">
      <alignment horizontal="left" vertical="top" wrapText="1"/>
    </xf>
    <xf numFmtId="42" fontId="8" fillId="0" borderId="78" xfId="0" applyNumberFormat="1" applyFont="1" applyFill="1" applyBorder="1" applyAlignment="1">
      <alignment horizontal="right" vertical="top" wrapText="1"/>
    </xf>
    <xf numFmtId="0" fontId="5" fillId="0" borderId="12" xfId="0" applyFont="1" applyFill="1" applyBorder="1" applyAlignment="1">
      <alignment horizontal="right" vertical="top" wrapText="1"/>
    </xf>
    <xf numFmtId="42" fontId="7" fillId="0" borderId="88" xfId="0" applyNumberFormat="1" applyFont="1" applyFill="1" applyBorder="1" applyAlignment="1">
      <alignment horizontal="right" vertical="top" wrapText="1"/>
    </xf>
    <xf numFmtId="0" fontId="6" fillId="0" borderId="9" xfId="0" applyFont="1" applyFill="1" applyBorder="1" applyAlignment="1">
      <alignment horizontal="left" vertical="top" wrapText="1"/>
    </xf>
    <xf numFmtId="0" fontId="1" fillId="0" borderId="21" xfId="0" applyNumberFormat="1" applyFont="1" applyFill="1" applyBorder="1" applyAlignment="1">
      <alignment horizontal="right" vertical="top" wrapText="1"/>
    </xf>
    <xf numFmtId="0" fontId="5" fillId="6" borderId="1" xfId="0" applyFont="1" applyFill="1" applyBorder="1" applyAlignment="1">
      <alignment horizontal="center" vertical="top" wrapText="1"/>
    </xf>
    <xf numFmtId="0" fontId="1" fillId="6" borderId="1" xfId="0" applyFont="1" applyFill="1" applyBorder="1" applyAlignment="1">
      <alignment horizontal="right" vertical="top" wrapText="1"/>
    </xf>
    <xf numFmtId="42" fontId="1" fillId="6" borderId="1" xfId="0" applyNumberFormat="1" applyFont="1" applyFill="1" applyBorder="1" applyAlignment="1">
      <alignment horizontal="right" vertical="top" wrapText="1"/>
    </xf>
    <xf numFmtId="42" fontId="1" fillId="6" borderId="2" xfId="0" applyNumberFormat="1" applyFont="1" applyFill="1" applyBorder="1" applyAlignment="1">
      <alignment horizontal="right" vertical="top" wrapText="1"/>
    </xf>
    <xf numFmtId="42" fontId="7" fillId="6" borderId="29" xfId="0" applyNumberFormat="1" applyFont="1" applyFill="1" applyBorder="1" applyAlignment="1">
      <alignment horizontal="right" vertical="top" wrapText="1"/>
    </xf>
    <xf numFmtId="0" fontId="1" fillId="6" borderId="30" xfId="0" applyFont="1" applyFill="1" applyBorder="1" applyAlignment="1">
      <alignment horizontal="right" vertical="top" wrapText="1"/>
    </xf>
    <xf numFmtId="42" fontId="8" fillId="6" borderId="30" xfId="0" applyNumberFormat="1" applyFont="1" applyFill="1" applyBorder="1" applyAlignment="1">
      <alignment horizontal="right" vertical="top" wrapText="1"/>
    </xf>
    <xf numFmtId="42" fontId="8" fillId="6" borderId="1" xfId="0" applyNumberFormat="1" applyFont="1" applyFill="1" applyBorder="1" applyAlignment="1">
      <alignment horizontal="right" vertical="top" wrapText="1"/>
    </xf>
    <xf numFmtId="42" fontId="7" fillId="6" borderId="1" xfId="0" applyNumberFormat="1" applyFont="1" applyFill="1" applyBorder="1" applyAlignment="1">
      <alignment horizontal="right" vertical="top" wrapText="1"/>
    </xf>
    <xf numFmtId="42" fontId="8" fillId="6" borderId="27" xfId="0" applyNumberFormat="1" applyFont="1" applyFill="1" applyBorder="1" applyAlignment="1">
      <alignment horizontal="right" vertical="top" wrapText="1"/>
    </xf>
    <xf numFmtId="0" fontId="1" fillId="6" borderId="2" xfId="0" applyFont="1" applyFill="1" applyBorder="1" applyAlignment="1">
      <alignment horizontal="right" vertical="top" wrapText="1"/>
    </xf>
    <xf numFmtId="42" fontId="8" fillId="6" borderId="36" xfId="0" applyNumberFormat="1" applyFont="1" applyFill="1" applyBorder="1" applyAlignment="1">
      <alignment horizontal="left" vertical="top" wrapText="1"/>
    </xf>
    <xf numFmtId="164" fontId="1" fillId="6" borderId="59" xfId="0" applyNumberFormat="1" applyFont="1" applyFill="1" applyBorder="1" applyAlignment="1">
      <alignment horizontal="right" vertical="top" wrapText="1"/>
    </xf>
    <xf numFmtId="0" fontId="1" fillId="6" borderId="60" xfId="0" applyNumberFormat="1" applyFont="1" applyFill="1" applyBorder="1" applyAlignment="1">
      <alignment horizontal="right" vertical="top" wrapText="1"/>
    </xf>
    <xf numFmtId="0" fontId="1" fillId="6" borderId="42" xfId="0" applyNumberFormat="1" applyFont="1" applyFill="1" applyBorder="1" applyAlignment="1">
      <alignment horizontal="right" vertical="top" wrapText="1"/>
    </xf>
    <xf numFmtId="0" fontId="8" fillId="6" borderId="42" xfId="0" applyFont="1" applyFill="1" applyBorder="1" applyAlignment="1">
      <alignment horizontal="right" vertical="top" wrapText="1"/>
    </xf>
    <xf numFmtId="42" fontId="5" fillId="6" borderId="59" xfId="0" applyNumberFormat="1" applyFont="1" applyFill="1" applyBorder="1" applyAlignment="1">
      <alignment horizontal="right" vertical="top" wrapText="1"/>
    </xf>
    <xf numFmtId="42" fontId="1" fillId="6" borderId="62" xfId="0" applyNumberFormat="1" applyFont="1" applyFill="1" applyBorder="1" applyAlignment="1">
      <alignment horizontal="right" vertical="top" wrapText="1"/>
    </xf>
    <xf numFmtId="42" fontId="1" fillId="6" borderId="60" xfId="0" applyNumberFormat="1" applyFont="1" applyFill="1" applyBorder="1" applyAlignment="1">
      <alignment horizontal="right" vertical="top" wrapText="1"/>
    </xf>
    <xf numFmtId="42" fontId="1" fillId="6" borderId="42" xfId="0" applyNumberFormat="1" applyFont="1" applyFill="1" applyBorder="1" applyAlignment="1">
      <alignment horizontal="right" vertical="top" wrapText="1"/>
    </xf>
    <xf numFmtId="42" fontId="7" fillId="6" borderId="59" xfId="0" applyNumberFormat="1" applyFont="1" applyFill="1" applyBorder="1" applyAlignment="1">
      <alignment vertical="top" wrapText="1"/>
    </xf>
    <xf numFmtId="42" fontId="8" fillId="6" borderId="76" xfId="0" applyNumberFormat="1" applyFont="1" applyFill="1" applyBorder="1" applyAlignment="1">
      <alignment horizontal="right" vertical="top" wrapText="1"/>
    </xf>
    <xf numFmtId="42" fontId="8" fillId="6" borderId="26" xfId="0" applyNumberFormat="1" applyFont="1" applyFill="1" applyBorder="1" applyAlignment="1">
      <alignment horizontal="right" vertical="top" wrapText="1"/>
    </xf>
    <xf numFmtId="0" fontId="1" fillId="6" borderId="1" xfId="0" applyNumberFormat="1" applyFont="1" applyFill="1" applyBorder="1" applyAlignment="1">
      <alignment horizontal="right" vertical="top" wrapText="1"/>
    </xf>
    <xf numFmtId="42" fontId="7" fillId="6" borderId="26" xfId="0" applyNumberFormat="1" applyFont="1" applyFill="1" applyBorder="1" applyAlignment="1">
      <alignment horizontal="right" vertical="top" wrapText="1"/>
    </xf>
    <xf numFmtId="0" fontId="13" fillId="6" borderId="14" xfId="0" applyFont="1" applyFill="1" applyBorder="1" applyAlignment="1">
      <alignment horizontal="right" vertical="top" wrapText="1"/>
    </xf>
    <xf numFmtId="0" fontId="1" fillId="6" borderId="42" xfId="0" applyFont="1" applyFill="1" applyBorder="1" applyAlignment="1">
      <alignment horizontal="right" vertical="top" wrapText="1"/>
    </xf>
    <xf numFmtId="0" fontId="1" fillId="6" borderId="59" xfId="0" applyFont="1" applyFill="1" applyBorder="1" applyAlignment="1">
      <alignment horizontal="right" vertical="top" wrapText="1"/>
    </xf>
    <xf numFmtId="42" fontId="7" fillId="6" borderId="76" xfId="0" applyNumberFormat="1" applyFont="1" applyFill="1" applyBorder="1" applyAlignment="1">
      <alignment horizontal="right" vertical="top" wrapText="1"/>
    </xf>
    <xf numFmtId="0" fontId="1" fillId="6" borderId="60" xfId="0" applyFont="1" applyFill="1" applyBorder="1" applyAlignment="1">
      <alignment horizontal="right" vertical="top" wrapText="1"/>
    </xf>
    <xf numFmtId="42" fontId="8" fillId="6" borderId="60" xfId="0" applyNumberFormat="1" applyFont="1" applyFill="1" applyBorder="1" applyAlignment="1">
      <alignment horizontal="right" vertical="top" wrapText="1"/>
    </xf>
    <xf numFmtId="42" fontId="8" fillId="6" borderId="42" xfId="0" applyNumberFormat="1" applyFont="1" applyFill="1" applyBorder="1" applyAlignment="1">
      <alignment horizontal="right" vertical="top" wrapText="1"/>
    </xf>
    <xf numFmtId="42" fontId="7" fillId="6" borderId="83" xfId="0" applyNumberFormat="1" applyFont="1" applyFill="1" applyBorder="1" applyAlignment="1">
      <alignment horizontal="right" vertical="top" wrapText="1"/>
    </xf>
    <xf numFmtId="42" fontId="8" fillId="6" borderId="2" xfId="0" applyNumberFormat="1" applyFont="1" applyFill="1" applyBorder="1" applyAlignment="1">
      <alignment horizontal="right" vertical="top" wrapText="1"/>
    </xf>
    <xf numFmtId="0" fontId="1" fillId="6" borderId="59" xfId="0" applyNumberFormat="1" applyFont="1" applyFill="1" applyBorder="1" applyAlignment="1">
      <alignment horizontal="right" vertical="top" wrapText="1"/>
    </xf>
    <xf numFmtId="42" fontId="8" fillId="6" borderId="26" xfId="0" applyNumberFormat="1" applyFont="1" applyFill="1" applyBorder="1" applyAlignment="1">
      <alignment horizontal="left" vertical="top" wrapText="1"/>
    </xf>
    <xf numFmtId="0" fontId="1" fillId="6" borderId="76" xfId="0" applyNumberFormat="1" applyFont="1" applyFill="1" applyBorder="1" applyAlignment="1">
      <alignment horizontal="right" vertical="top" wrapText="1"/>
    </xf>
    <xf numFmtId="42" fontId="7" fillId="6" borderId="46" xfId="0" applyNumberFormat="1" applyFont="1" applyFill="1" applyBorder="1" applyAlignment="1">
      <alignment horizontal="right" vertical="top" wrapText="1"/>
    </xf>
    <xf numFmtId="0" fontId="1" fillId="6" borderId="30" xfId="0" applyNumberFormat="1" applyFont="1" applyFill="1" applyBorder="1" applyAlignment="1">
      <alignment horizontal="right" vertical="top" wrapText="1"/>
    </xf>
    <xf numFmtId="42" fontId="5" fillId="6" borderId="29" xfId="0" applyNumberFormat="1" applyFont="1" applyFill="1" applyBorder="1" applyAlignment="1">
      <alignment horizontal="right" vertical="top" wrapText="1"/>
    </xf>
    <xf numFmtId="42" fontId="1" fillId="6" borderId="30" xfId="0" applyNumberFormat="1" applyFont="1" applyFill="1" applyBorder="1" applyAlignment="1">
      <alignment horizontal="right" vertical="top" wrapText="1"/>
    </xf>
    <xf numFmtId="42" fontId="1" fillId="6" borderId="1" xfId="0" applyNumberFormat="1" applyFont="1" applyFill="1" applyBorder="1" applyAlignment="1">
      <alignment horizontal="left" vertical="top" wrapText="1"/>
    </xf>
    <xf numFmtId="42" fontId="5" fillId="6" borderId="1" xfId="0" applyNumberFormat="1" applyFont="1" applyFill="1" applyBorder="1" applyAlignment="1">
      <alignment horizontal="right" vertical="top" wrapText="1"/>
    </xf>
    <xf numFmtId="42" fontId="1" fillId="6" borderId="36" xfId="0" applyNumberFormat="1" applyFont="1" applyFill="1" applyBorder="1" applyAlignment="1">
      <alignment horizontal="left" vertical="top" wrapText="1"/>
    </xf>
    <xf numFmtId="49" fontId="1" fillId="6" borderId="1" xfId="0" applyNumberFormat="1" applyFont="1" applyFill="1" applyBorder="1" applyAlignment="1">
      <alignment horizontal="right" vertical="top" wrapText="1"/>
    </xf>
    <xf numFmtId="42" fontId="5" fillId="6" borderId="76" xfId="0" applyNumberFormat="1" applyFont="1" applyFill="1" applyBorder="1" applyAlignment="1">
      <alignment horizontal="right" vertical="top" wrapText="1"/>
    </xf>
    <xf numFmtId="42" fontId="5" fillId="6" borderId="83" xfId="0" applyNumberFormat="1" applyFont="1" applyFill="1" applyBorder="1" applyAlignment="1">
      <alignment horizontal="right" vertical="top" wrapText="1"/>
    </xf>
    <xf numFmtId="42" fontId="1" fillId="6" borderId="26" xfId="0" applyNumberFormat="1" applyFont="1" applyFill="1" applyBorder="1" applyAlignment="1">
      <alignment horizontal="left" vertical="top" wrapText="1"/>
    </xf>
    <xf numFmtId="42" fontId="5" fillId="6" borderId="76" xfId="0" applyNumberFormat="1" applyFont="1" applyFill="1" applyBorder="1" applyAlignment="1">
      <alignment horizontal="left" vertical="top" wrapText="1"/>
    </xf>
    <xf numFmtId="42" fontId="1" fillId="6" borderId="60" xfId="0" applyNumberFormat="1" applyFont="1" applyFill="1" applyBorder="1" applyAlignment="1">
      <alignment horizontal="left" vertical="top" wrapText="1"/>
    </xf>
    <xf numFmtId="42" fontId="1" fillId="6" borderId="42" xfId="0" applyNumberFormat="1" applyFont="1" applyFill="1" applyBorder="1" applyAlignment="1">
      <alignment horizontal="left" vertical="top" wrapText="1"/>
    </xf>
    <xf numFmtId="42" fontId="5" fillId="6" borderId="83" xfId="0" applyNumberFormat="1" applyFont="1" applyFill="1" applyBorder="1" applyAlignment="1">
      <alignment horizontal="left" vertical="top" wrapText="1"/>
    </xf>
    <xf numFmtId="0" fontId="5" fillId="6" borderId="1" xfId="0" applyFont="1" applyFill="1" applyBorder="1" applyAlignment="1">
      <alignment horizontal="right" vertical="top" wrapText="1"/>
    </xf>
    <xf numFmtId="42" fontId="5" fillId="6" borderId="29" xfId="0" applyNumberFormat="1" applyFont="1" applyFill="1" applyBorder="1" applyAlignment="1">
      <alignment horizontal="left" vertical="top" wrapText="1"/>
    </xf>
    <xf numFmtId="42" fontId="1" fillId="6" borderId="30" xfId="0" applyNumberFormat="1" applyFont="1" applyFill="1" applyBorder="1" applyAlignment="1">
      <alignment horizontal="left" vertical="top" wrapText="1"/>
    </xf>
    <xf numFmtId="42" fontId="5" fillId="6" borderId="1" xfId="0" applyNumberFormat="1" applyFont="1" applyFill="1" applyBorder="1" applyAlignment="1">
      <alignment horizontal="left" vertical="top" wrapText="1"/>
    </xf>
    <xf numFmtId="42" fontId="1" fillId="6" borderId="73" xfId="0" applyNumberFormat="1" applyFont="1" applyFill="1" applyBorder="1" applyAlignment="1">
      <alignment horizontal="left" vertical="top" wrapText="1"/>
    </xf>
    <xf numFmtId="42" fontId="1" fillId="6" borderId="72" xfId="0" applyNumberFormat="1" applyFont="1" applyFill="1" applyBorder="1" applyAlignment="1">
      <alignment horizontal="left" vertical="top" wrapText="1"/>
    </xf>
    <xf numFmtId="42" fontId="1" fillId="6" borderId="2" xfId="0" applyNumberFormat="1" applyFont="1" applyFill="1" applyBorder="1" applyAlignment="1">
      <alignment horizontal="left" vertical="top" wrapText="1"/>
    </xf>
    <xf numFmtId="49" fontId="8" fillId="0" borderId="75" xfId="0" applyNumberFormat="1" applyFont="1" applyFill="1" applyBorder="1" applyAlignment="1">
      <alignment horizontal="left" vertical="top" wrapText="1"/>
    </xf>
    <xf numFmtId="0" fontId="5" fillId="0" borderId="75" xfId="0" applyFont="1" applyFill="1" applyBorder="1" applyAlignment="1">
      <alignment horizontal="right" vertical="top" wrapText="1"/>
    </xf>
    <xf numFmtId="42" fontId="5" fillId="3" borderId="2" xfId="0" applyNumberFormat="1" applyFont="1" applyFill="1" applyBorder="1" applyAlignment="1">
      <alignment horizontal="right" vertical="top" wrapText="1"/>
    </xf>
    <xf numFmtId="164" fontId="11" fillId="0" borderId="87" xfId="0" applyNumberFormat="1" applyFont="1" applyFill="1" applyBorder="1" applyAlignment="1">
      <alignment horizontal="right" wrapText="1"/>
    </xf>
    <xf numFmtId="42" fontId="5" fillId="0" borderId="26" xfId="0" applyNumberFormat="1" applyFont="1" applyFill="1" applyBorder="1" applyAlignment="1">
      <alignment horizontal="right" vertical="top" wrapText="1"/>
    </xf>
    <xf numFmtId="164" fontId="1" fillId="0" borderId="60" xfId="0" applyNumberFormat="1" applyFont="1" applyFill="1" applyBorder="1" applyAlignment="1">
      <alignment horizontal="right" vertical="top" wrapText="1"/>
    </xf>
    <xf numFmtId="42" fontId="8" fillId="6" borderId="16" xfId="0" applyNumberFormat="1" applyFont="1" applyFill="1" applyBorder="1" applyAlignment="1">
      <alignment horizontal="right" vertical="top" wrapText="1"/>
    </xf>
    <xf numFmtId="42" fontId="5" fillId="0" borderId="36" xfId="0" applyNumberFormat="1" applyFont="1" applyFill="1" applyBorder="1" applyAlignment="1">
      <alignment horizontal="right" vertical="top" wrapText="1"/>
    </xf>
    <xf numFmtId="0" fontId="1" fillId="7" borderId="33" xfId="0" applyFont="1" applyFill="1" applyBorder="1" applyAlignment="1">
      <alignment horizontal="right" vertical="top" wrapText="1"/>
    </xf>
    <xf numFmtId="2" fontId="1" fillId="7" borderId="33" xfId="0" applyNumberFormat="1" applyFont="1" applyFill="1" applyBorder="1" applyAlignment="1">
      <alignment horizontal="right" vertical="top" wrapText="1"/>
    </xf>
    <xf numFmtId="2" fontId="1" fillId="0" borderId="2" xfId="0" applyNumberFormat="1" applyFont="1" applyFill="1" applyBorder="1" applyAlignment="1">
      <alignment horizontal="right" vertical="top" wrapText="1"/>
    </xf>
    <xf numFmtId="0" fontId="1" fillId="0" borderId="26" xfId="0" applyFont="1" applyFill="1" applyBorder="1" applyAlignment="1">
      <alignment horizontal="right" vertical="top" wrapText="1"/>
    </xf>
    <xf numFmtId="2" fontId="1" fillId="0" borderId="26" xfId="0" applyNumberFormat="1" applyFont="1" applyFill="1" applyBorder="1" applyAlignment="1">
      <alignment horizontal="right" vertical="top" wrapText="1"/>
    </xf>
    <xf numFmtId="1" fontId="1" fillId="0" borderId="26" xfId="0" applyNumberFormat="1" applyFont="1" applyFill="1" applyBorder="1" applyAlignment="1">
      <alignment horizontal="right" vertical="top" wrapText="1"/>
    </xf>
    <xf numFmtId="10" fontId="8" fillId="6" borderId="33" xfId="0" applyNumberFormat="1" applyFont="1" applyFill="1" applyBorder="1" applyAlignment="1">
      <alignment horizontal="right" vertical="center" wrapText="1"/>
    </xf>
    <xf numFmtId="10" fontId="8" fillId="6" borderId="1" xfId="0" applyNumberFormat="1" applyFont="1" applyFill="1" applyBorder="1" applyAlignment="1">
      <alignment horizontal="right" vertical="center" wrapText="1"/>
    </xf>
    <xf numFmtId="10" fontId="8" fillId="6" borderId="26" xfId="0" applyNumberFormat="1" applyFont="1" applyFill="1" applyBorder="1" applyAlignment="1">
      <alignment horizontal="right" vertical="center" wrapText="1"/>
    </xf>
    <xf numFmtId="10" fontId="8" fillId="0" borderId="33" xfId="0" applyNumberFormat="1" applyFont="1" applyFill="1" applyBorder="1" applyAlignment="1">
      <alignment horizontal="right" vertical="center" wrapText="1"/>
    </xf>
    <xf numFmtId="10" fontId="8" fillId="3" borderId="1" xfId="0" applyNumberFormat="1" applyFont="1" applyFill="1" applyBorder="1" applyAlignment="1">
      <alignment horizontal="right" vertical="center" wrapText="1"/>
    </xf>
    <xf numFmtId="10" fontId="8" fillId="3" borderId="26" xfId="0" applyNumberFormat="1" applyFont="1" applyFill="1" applyBorder="1" applyAlignment="1">
      <alignment horizontal="right" vertical="center" wrapText="1"/>
    </xf>
    <xf numFmtId="10" fontId="8" fillId="3" borderId="33" xfId="0" applyNumberFormat="1" applyFont="1" applyFill="1" applyBorder="1" applyAlignment="1">
      <alignment horizontal="right" vertical="center" wrapText="1"/>
    </xf>
    <xf numFmtId="10" fontId="8" fillId="0" borderId="26" xfId="0" applyNumberFormat="1" applyFont="1" applyFill="1" applyBorder="1" applyAlignment="1">
      <alignment horizontal="right" vertical="center" wrapText="1"/>
    </xf>
    <xf numFmtId="0" fontId="8" fillId="6" borderId="33" xfId="0" applyFont="1" applyFill="1" applyBorder="1" applyAlignment="1">
      <alignment horizontal="center" vertical="top" wrapText="1"/>
    </xf>
    <xf numFmtId="0" fontId="8" fillId="6" borderId="1" xfId="0" applyFont="1" applyFill="1" applyBorder="1" applyAlignment="1">
      <alignment horizontal="center" vertical="top" wrapText="1"/>
    </xf>
    <xf numFmtId="0" fontId="8" fillId="6" borderId="26" xfId="0" applyFont="1" applyFill="1" applyBorder="1" applyAlignment="1">
      <alignment horizontal="center" vertical="top" wrapText="1"/>
    </xf>
    <xf numFmtId="0" fontId="8" fillId="0" borderId="33" xfId="0" applyFont="1" applyFill="1" applyBorder="1" applyAlignment="1">
      <alignment horizontal="center" vertical="top" wrapText="1"/>
    </xf>
    <xf numFmtId="0" fontId="8" fillId="0" borderId="26" xfId="0" applyFont="1" applyFill="1" applyBorder="1" applyAlignment="1">
      <alignment horizontal="center" vertical="top" wrapText="1"/>
    </xf>
    <xf numFmtId="0" fontId="1" fillId="2" borderId="0" xfId="0" applyFont="1" applyFill="1" applyAlignment="1">
      <alignment horizontal="left" vertical="top" wrapText="1"/>
    </xf>
    <xf numFmtId="165" fontId="1" fillId="0" borderId="1" xfId="0" applyNumberFormat="1" applyFont="1" applyBorder="1" applyAlignment="1">
      <alignment horizontal="left" vertical="top" wrapText="1"/>
    </xf>
    <xf numFmtId="0" fontId="16" fillId="2" borderId="6" xfId="0" applyFont="1" applyFill="1" applyBorder="1" applyAlignment="1">
      <alignment horizontal="center" vertical="top" wrapText="1"/>
    </xf>
    <xf numFmtId="0" fontId="16" fillId="2" borderId="11" xfId="0" applyFont="1" applyFill="1" applyBorder="1" applyAlignment="1">
      <alignment horizontal="center" vertical="top" wrapText="1"/>
    </xf>
    <xf numFmtId="0" fontId="19" fillId="2" borderId="1" xfId="0" applyFont="1" applyFill="1" applyBorder="1" applyAlignment="1">
      <alignment horizontal="center" vertical="top" wrapText="1"/>
    </xf>
    <xf numFmtId="0" fontId="26" fillId="2" borderId="1" xfId="0" applyFont="1" applyFill="1" applyBorder="1" applyAlignment="1">
      <alignment horizontal="left" vertical="top" wrapText="1"/>
    </xf>
    <xf numFmtId="0" fontId="19" fillId="2" borderId="3" xfId="0" applyFont="1" applyFill="1" applyBorder="1" applyAlignment="1">
      <alignment horizontal="left" vertical="top" wrapText="1"/>
    </xf>
    <xf numFmtId="0" fontId="14" fillId="2" borderId="17" xfId="0" applyFont="1" applyFill="1" applyBorder="1" applyAlignment="1">
      <alignment horizontal="left" vertical="top" wrapText="1"/>
    </xf>
    <xf numFmtId="0" fontId="14" fillId="2" borderId="40" xfId="0" applyFont="1" applyFill="1" applyBorder="1" applyAlignment="1">
      <alignment horizontal="left" vertical="top" wrapText="1"/>
    </xf>
    <xf numFmtId="10" fontId="14" fillId="2" borderId="40" xfId="0" applyNumberFormat="1" applyFont="1" applyFill="1" applyBorder="1" applyAlignment="1">
      <alignment horizontal="left" vertical="top" wrapText="1"/>
    </xf>
    <xf numFmtId="0" fontId="14" fillId="2" borderId="18" xfId="0" applyFont="1" applyFill="1" applyBorder="1" applyAlignment="1">
      <alignment horizontal="left" vertical="top" wrapText="1"/>
    </xf>
    <xf numFmtId="0" fontId="14" fillId="2" borderId="20" xfId="0" applyFont="1" applyFill="1" applyBorder="1" applyAlignment="1">
      <alignment horizontal="left" vertical="top" wrapText="1"/>
    </xf>
    <xf numFmtId="0" fontId="14" fillId="2" borderId="13" xfId="0" applyFont="1" applyFill="1" applyBorder="1" applyAlignment="1">
      <alignment horizontal="left" vertical="top" wrapText="1"/>
    </xf>
    <xf numFmtId="10" fontId="14" fillId="2" borderId="13" xfId="0" applyNumberFormat="1" applyFont="1" applyFill="1" applyBorder="1" applyAlignment="1">
      <alignment horizontal="left" vertical="top" wrapText="1"/>
    </xf>
    <xf numFmtId="0" fontId="14" fillId="2" borderId="21" xfId="0" applyFont="1" applyFill="1" applyBorder="1" applyAlignment="1">
      <alignment horizontal="left" vertical="top" wrapText="1"/>
    </xf>
    <xf numFmtId="0" fontId="14" fillId="2" borderId="5" xfId="0" applyFont="1" applyFill="1" applyBorder="1" applyAlignment="1">
      <alignment horizontal="left" vertical="top" wrapText="1"/>
    </xf>
    <xf numFmtId="0" fontId="14" fillId="2" borderId="3" xfId="0" applyFont="1" applyFill="1" applyBorder="1" applyAlignment="1">
      <alignment horizontal="left" vertical="top" wrapText="1"/>
    </xf>
    <xf numFmtId="0" fontId="26" fillId="2" borderId="7" xfId="0" applyFont="1" applyFill="1" applyBorder="1" applyAlignment="1">
      <alignment horizontal="left" vertical="top" wrapText="1"/>
    </xf>
    <xf numFmtId="0" fontId="16" fillId="0" borderId="1" xfId="0" applyFont="1" applyBorder="1" applyAlignment="1">
      <alignment horizontal="left" vertical="top" wrapText="1"/>
    </xf>
    <xf numFmtId="0" fontId="14" fillId="7" borderId="31" xfId="0" applyFont="1" applyFill="1" applyBorder="1" applyAlignment="1">
      <alignment horizontal="left" vertical="top" wrapText="1"/>
    </xf>
    <xf numFmtId="0" fontId="14" fillId="7" borderId="34" xfId="0" applyFont="1" applyFill="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top" wrapText="1"/>
    </xf>
    <xf numFmtId="0" fontId="1" fillId="3" borderId="0" xfId="2" applyFont="1" applyFill="1" applyAlignment="1">
      <alignment vertical="top" wrapText="1"/>
    </xf>
    <xf numFmtId="0" fontId="7" fillId="0" borderId="1"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Border="1" applyAlignment="1">
      <alignment vertical="top" wrapText="1"/>
    </xf>
    <xf numFmtId="0" fontId="8" fillId="0" borderId="89" xfId="0" applyFont="1" applyFill="1" applyBorder="1" applyAlignment="1">
      <alignment vertical="top" wrapText="1"/>
    </xf>
    <xf numFmtId="0" fontId="1" fillId="0" borderId="1" xfId="0" applyFont="1" applyFill="1" applyBorder="1" applyAlignment="1">
      <alignment vertical="top" wrapText="1"/>
    </xf>
    <xf numFmtId="10" fontId="1" fillId="0" borderId="6" xfId="3" applyNumberFormat="1" applyFont="1" applyFill="1" applyBorder="1" applyAlignment="1">
      <alignment horizontal="center" vertical="center" wrapText="1"/>
    </xf>
    <xf numFmtId="0" fontId="1" fillId="0" borderId="47" xfId="2" applyFont="1" applyFill="1" applyBorder="1" applyAlignment="1">
      <alignment horizontal="center" vertical="center" wrapText="1"/>
    </xf>
    <xf numFmtId="0" fontId="1" fillId="0" borderId="0" xfId="0" applyFont="1" applyFill="1" applyAlignment="1">
      <alignment horizontal="left" vertical="top" wrapText="1"/>
    </xf>
    <xf numFmtId="0" fontId="0" fillId="0" borderId="0" xfId="0" applyFill="1" applyAlignment="1">
      <alignment vertical="top" wrapText="1"/>
    </xf>
    <xf numFmtId="0" fontId="1" fillId="0" borderId="6" xfId="0" applyFont="1" applyBorder="1" applyAlignment="1">
      <alignment horizontal="left" vertical="top" wrapText="1"/>
    </xf>
    <xf numFmtId="0" fontId="1" fillId="0" borderId="0" xfId="0" applyFont="1" applyAlignment="1">
      <alignment vertical="top" wrapText="1"/>
    </xf>
    <xf numFmtId="0" fontId="11" fillId="0" borderId="90" xfId="0" applyFont="1" applyFill="1" applyBorder="1" applyAlignment="1">
      <alignment horizontal="left" vertical="top" wrapText="1"/>
    </xf>
    <xf numFmtId="164" fontId="11" fillId="0" borderId="4" xfId="0" applyNumberFormat="1" applyFont="1" applyFill="1" applyBorder="1" applyAlignment="1">
      <alignment horizontal="right" wrapText="1"/>
    </xf>
    <xf numFmtId="0" fontId="13" fillId="6" borderId="91" xfId="0" applyFont="1" applyFill="1" applyBorder="1" applyAlignment="1">
      <alignment horizontal="center" vertical="top" wrapText="1"/>
    </xf>
    <xf numFmtId="0" fontId="13" fillId="0" borderId="91" xfId="0" applyFont="1" applyFill="1" applyBorder="1" applyAlignment="1">
      <alignment horizontal="center" vertical="top" wrapText="1"/>
    </xf>
    <xf numFmtId="0" fontId="13" fillId="0" borderId="92" xfId="0" applyFont="1" applyFill="1" applyBorder="1" applyAlignment="1">
      <alignment horizontal="center" vertical="top" wrapText="1"/>
    </xf>
    <xf numFmtId="0" fontId="8" fillId="0" borderId="93" xfId="0" applyFont="1" applyFill="1" applyBorder="1" applyAlignment="1">
      <alignment horizontal="left" vertical="top" wrapText="1"/>
    </xf>
    <xf numFmtId="0" fontId="1" fillId="0" borderId="16" xfId="0" applyFont="1" applyFill="1" applyBorder="1" applyAlignment="1">
      <alignment horizontal="right" vertical="top" wrapText="1"/>
    </xf>
    <xf numFmtId="0" fontId="11" fillId="0" borderId="93" xfId="0" applyFont="1" applyFill="1" applyBorder="1" applyAlignment="1">
      <alignment horizontal="left" vertical="top" wrapText="1"/>
    </xf>
    <xf numFmtId="0" fontId="1" fillId="0" borderId="65" xfId="0" applyFont="1" applyFill="1" applyBorder="1" applyAlignment="1">
      <alignment horizontal="right" vertical="top" wrapText="1"/>
    </xf>
    <xf numFmtId="0" fontId="7" fillId="0" borderId="93" xfId="0" applyFont="1" applyFill="1" applyBorder="1" applyAlignment="1">
      <alignment horizontal="right" vertical="top" wrapText="1"/>
    </xf>
    <xf numFmtId="164" fontId="1" fillId="0" borderId="16" xfId="0" applyNumberFormat="1" applyFont="1" applyFill="1" applyBorder="1" applyAlignment="1">
      <alignment horizontal="right" vertical="top" wrapText="1"/>
    </xf>
    <xf numFmtId="164" fontId="1" fillId="0" borderId="65" xfId="0" applyNumberFormat="1" applyFont="1" applyFill="1" applyBorder="1" applyAlignment="1">
      <alignment horizontal="right" vertical="top" wrapText="1"/>
    </xf>
    <xf numFmtId="0" fontId="1" fillId="6" borderId="2" xfId="0" applyFont="1" applyFill="1" applyBorder="1" applyAlignment="1">
      <alignment horizontal="center" vertical="top" wrapText="1"/>
    </xf>
    <xf numFmtId="0" fontId="1" fillId="0" borderId="89" xfId="0" applyFont="1" applyBorder="1" applyAlignment="1">
      <alignment vertical="top" wrapText="1"/>
    </xf>
    <xf numFmtId="0" fontId="5" fillId="0" borderId="89" xfId="0" applyFont="1" applyFill="1" applyBorder="1" applyAlignment="1">
      <alignment horizontal="right" vertical="top" wrapText="1"/>
    </xf>
    <xf numFmtId="42" fontId="5" fillId="3" borderId="30" xfId="0" applyNumberFormat="1" applyFont="1" applyFill="1" applyBorder="1" applyAlignment="1">
      <alignment horizontal="right" vertical="top" wrapText="1"/>
    </xf>
    <xf numFmtId="42" fontId="1" fillId="3" borderId="30" xfId="0" applyNumberFormat="1" applyFont="1" applyFill="1" applyBorder="1" applyAlignment="1">
      <alignment horizontal="left" vertical="top" wrapText="1"/>
    </xf>
    <xf numFmtId="42" fontId="1" fillId="3" borderId="64" xfId="0" applyNumberFormat="1" applyFont="1" applyFill="1" applyBorder="1" applyAlignment="1">
      <alignment horizontal="left" vertical="top" wrapText="1"/>
    </xf>
    <xf numFmtId="49" fontId="1" fillId="6" borderId="64" xfId="0" applyNumberFormat="1" applyFont="1" applyFill="1" applyBorder="1" applyAlignment="1">
      <alignment horizontal="left" vertical="top" wrapText="1"/>
    </xf>
    <xf numFmtId="42" fontId="1" fillId="6" borderId="13" xfId="0" applyNumberFormat="1" applyFont="1" applyFill="1" applyBorder="1" applyAlignment="1">
      <alignment horizontal="left" vertical="top" wrapText="1"/>
    </xf>
    <xf numFmtId="42" fontId="1" fillId="0" borderId="65" xfId="0" applyNumberFormat="1" applyFont="1" applyFill="1" applyBorder="1" applyAlignment="1">
      <alignment horizontal="left" vertical="top" wrapText="1"/>
    </xf>
    <xf numFmtId="42" fontId="1" fillId="6" borderId="64" xfId="0" applyNumberFormat="1" applyFont="1" applyFill="1" applyBorder="1" applyAlignment="1">
      <alignment horizontal="left" vertical="top" wrapText="1"/>
    </xf>
    <xf numFmtId="42" fontId="1" fillId="3" borderId="13" xfId="0" applyNumberFormat="1" applyFont="1" applyFill="1" applyBorder="1" applyAlignment="1">
      <alignment horizontal="left" vertical="top" wrapText="1"/>
    </xf>
    <xf numFmtId="49" fontId="1" fillId="6" borderId="30" xfId="0" applyNumberFormat="1" applyFont="1" applyFill="1" applyBorder="1" applyAlignment="1">
      <alignment horizontal="left" vertical="top" wrapText="1"/>
    </xf>
    <xf numFmtId="49" fontId="8" fillId="0" borderId="43" xfId="0" applyNumberFormat="1" applyFont="1" applyFill="1" applyBorder="1" applyAlignment="1">
      <alignment horizontal="left" vertical="top" wrapText="1"/>
    </xf>
    <xf numFmtId="49" fontId="1" fillId="6" borderId="72" xfId="0" applyNumberFormat="1" applyFont="1" applyFill="1" applyBorder="1" applyAlignment="1">
      <alignment horizontal="left" vertical="top" wrapText="1"/>
    </xf>
    <xf numFmtId="49" fontId="1" fillId="6" borderId="36" xfId="0" applyNumberFormat="1" applyFont="1" applyFill="1" applyBorder="1" applyAlignment="1">
      <alignment horizontal="left" vertical="top" wrapText="1"/>
    </xf>
    <xf numFmtId="0" fontId="5" fillId="6" borderId="42" xfId="0" applyFont="1" applyFill="1" applyBorder="1" applyAlignment="1">
      <alignment horizontal="right" vertical="top" wrapText="1"/>
    </xf>
    <xf numFmtId="0" fontId="5" fillId="0" borderId="79" xfId="0" applyFont="1" applyFill="1" applyBorder="1" applyAlignment="1">
      <alignment horizontal="right" vertical="top" wrapText="1"/>
    </xf>
    <xf numFmtId="0" fontId="1" fillId="0" borderId="1" xfId="2" applyFont="1" applyBorder="1" applyAlignment="1">
      <alignment vertical="top" wrapText="1"/>
    </xf>
    <xf numFmtId="165" fontId="1" fillId="0" borderId="1" xfId="2" applyNumberFormat="1" applyFont="1" applyBorder="1" applyAlignment="1">
      <alignment horizontal="left" vertical="top" wrapText="1"/>
    </xf>
    <xf numFmtId="0" fontId="5" fillId="3" borderId="9" xfId="2" applyFont="1" applyFill="1" applyBorder="1" applyAlignment="1">
      <alignment horizontal="center" vertical="top" wrapText="1"/>
    </xf>
    <xf numFmtId="0" fontId="1" fillId="0" borderId="10" xfId="2" applyFont="1" applyBorder="1" applyAlignment="1">
      <alignment horizontal="center" vertical="top" wrapText="1"/>
    </xf>
    <xf numFmtId="165"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Fill="1" applyAlignment="1">
      <alignment horizontal="left" vertical="top" wrapText="1"/>
    </xf>
    <xf numFmtId="0" fontId="0" fillId="0" borderId="0" xfId="0" applyFill="1" applyAlignment="1">
      <alignment vertical="top" wrapText="1"/>
    </xf>
    <xf numFmtId="0" fontId="0" fillId="0" borderId="0" xfId="0" applyAlignment="1">
      <alignment vertical="top" wrapText="1"/>
    </xf>
    <xf numFmtId="0" fontId="1" fillId="6" borderId="32" xfId="0" applyFont="1" applyFill="1" applyBorder="1" applyAlignment="1">
      <alignment horizontal="left" vertical="top" wrapText="1"/>
    </xf>
    <xf numFmtId="0" fontId="1" fillId="0" borderId="29" xfId="0" applyFont="1" applyBorder="1" applyAlignment="1">
      <alignment horizontal="left" vertical="top" wrapText="1"/>
    </xf>
    <xf numFmtId="0" fontId="1" fillId="0" borderId="36" xfId="0" applyFont="1" applyBorder="1" applyAlignment="1">
      <alignment horizontal="left" vertical="top" wrapText="1"/>
    </xf>
    <xf numFmtId="0" fontId="1" fillId="3" borderId="31" xfId="0" applyFont="1" applyFill="1" applyBorder="1" applyAlignment="1">
      <alignment horizontal="left" vertical="top" wrapText="1"/>
    </xf>
    <xf numFmtId="0" fontId="1" fillId="0" borderId="34" xfId="0" applyFont="1" applyBorder="1" applyAlignment="1">
      <alignment horizontal="left" vertical="top" wrapText="1"/>
    </xf>
    <xf numFmtId="0" fontId="1" fillId="0" borderId="35" xfId="0" applyFont="1" applyBorder="1" applyAlignment="1">
      <alignment horizontal="left" vertical="top" wrapText="1"/>
    </xf>
    <xf numFmtId="0" fontId="5" fillId="6" borderId="17"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12" xfId="0" applyFont="1" applyBorder="1" applyAlignment="1">
      <alignment horizontal="left" vertical="top" wrapText="1"/>
    </xf>
    <xf numFmtId="0" fontId="1" fillId="6" borderId="33" xfId="0" applyFont="1" applyFill="1" applyBorder="1" applyAlignment="1">
      <alignment horizontal="left" vertical="top" wrapText="1"/>
    </xf>
    <xf numFmtId="0" fontId="1" fillId="0" borderId="26" xfId="0" applyFont="1" applyBorder="1" applyAlignment="1">
      <alignment horizontal="left" vertical="top" wrapText="1"/>
    </xf>
    <xf numFmtId="0" fontId="1" fillId="6" borderId="29" xfId="0" applyFont="1" applyFill="1" applyBorder="1" applyAlignment="1">
      <alignment horizontal="left" vertical="top" wrapText="1"/>
    </xf>
    <xf numFmtId="0" fontId="5" fillId="3" borderId="17" xfId="0" applyFont="1" applyFill="1" applyBorder="1" applyAlignment="1">
      <alignment horizontal="left" vertical="top" wrapText="1"/>
    </xf>
    <xf numFmtId="0" fontId="1" fillId="3" borderId="33" xfId="0" applyFont="1" applyFill="1" applyBorder="1" applyAlignment="1">
      <alignment horizontal="left" vertical="top" wrapText="1"/>
    </xf>
    <xf numFmtId="0" fontId="1" fillId="0" borderId="49" xfId="0" applyFont="1" applyFill="1" applyBorder="1" applyAlignment="1">
      <alignment horizontal="left" vertical="top" wrapText="1"/>
    </xf>
    <xf numFmtId="0" fontId="0" fillId="0" borderId="50" xfId="0" applyFont="1" applyFill="1" applyBorder="1" applyAlignment="1">
      <alignment horizontal="left" vertical="top" wrapText="1"/>
    </xf>
    <xf numFmtId="0" fontId="0" fillId="0" borderId="51" xfId="0" applyFont="1" applyFill="1" applyBorder="1" applyAlignment="1">
      <alignment horizontal="left" vertical="top" wrapText="1"/>
    </xf>
    <xf numFmtId="49" fontId="1" fillId="0" borderId="1" xfId="0" applyNumberFormat="1" applyFont="1" applyBorder="1" applyAlignment="1">
      <alignment horizontal="left" vertical="top" wrapText="1"/>
    </xf>
    <xf numFmtId="42" fontId="15" fillId="3" borderId="73" xfId="0" applyNumberFormat="1" applyFont="1" applyFill="1" applyBorder="1" applyAlignment="1">
      <alignment vertical="top" wrapText="1"/>
    </xf>
    <xf numFmtId="42" fontId="15" fillId="3" borderId="72" xfId="0" applyNumberFormat="1" applyFont="1" applyFill="1" applyBorder="1" applyAlignment="1">
      <alignment vertical="top" wrapText="1"/>
    </xf>
    <xf numFmtId="42" fontId="7" fillId="0" borderId="27" xfId="0" applyNumberFormat="1" applyFont="1" applyFill="1" applyBorder="1" applyAlignment="1">
      <alignment horizontal="left" vertical="top" wrapText="1"/>
    </xf>
    <xf numFmtId="42" fontId="7" fillId="0" borderId="72" xfId="0" applyNumberFormat="1" applyFont="1" applyFill="1" applyBorder="1" applyAlignment="1">
      <alignment horizontal="left" vertical="top" wrapText="1"/>
    </xf>
    <xf numFmtId="49" fontId="1" fillId="0" borderId="3" xfId="0" applyNumberFormat="1" applyFont="1" applyBorder="1" applyAlignment="1">
      <alignment horizontal="left" vertical="top" wrapText="1"/>
    </xf>
    <xf numFmtId="0" fontId="1" fillId="0" borderId="5" xfId="0" applyFont="1" applyBorder="1" applyAlignment="1">
      <alignment vertical="top" wrapText="1"/>
    </xf>
    <xf numFmtId="165" fontId="1" fillId="0" borderId="3" xfId="0" applyNumberFormat="1" applyFont="1" applyBorder="1" applyAlignment="1">
      <alignment horizontal="left" vertical="top" wrapText="1"/>
    </xf>
    <xf numFmtId="0" fontId="5" fillId="0" borderId="29" xfId="0" applyFont="1" applyBorder="1" applyAlignment="1">
      <alignment horizontal="right" vertical="top" wrapText="1"/>
    </xf>
    <xf numFmtId="0" fontId="5" fillId="0" borderId="30" xfId="0" applyFont="1" applyBorder="1" applyAlignment="1">
      <alignment horizontal="right" vertical="top" wrapText="1"/>
    </xf>
    <xf numFmtId="42" fontId="15" fillId="3" borderId="7" xfId="0" applyNumberFormat="1" applyFont="1" applyFill="1" applyBorder="1" applyAlignment="1">
      <alignment vertical="top" wrapText="1"/>
    </xf>
    <xf numFmtId="42" fontId="15" fillId="3" borderId="16" xfId="0" applyNumberFormat="1" applyFont="1" applyFill="1" applyBorder="1" applyAlignment="1">
      <alignment vertical="top" wrapText="1"/>
    </xf>
    <xf numFmtId="42" fontId="15" fillId="0" borderId="7" xfId="0" applyNumberFormat="1" applyFont="1" applyFill="1" applyBorder="1" applyAlignment="1">
      <alignment vertical="top" wrapText="1"/>
    </xf>
    <xf numFmtId="42" fontId="15" fillId="0" borderId="16" xfId="0" applyNumberFormat="1" applyFont="1" applyFill="1" applyBorder="1" applyAlignment="1">
      <alignment vertical="top" wrapText="1"/>
    </xf>
    <xf numFmtId="0" fontId="1" fillId="0" borderId="0" xfId="0" applyFont="1" applyAlignment="1">
      <alignment vertical="top" wrapText="1"/>
    </xf>
    <xf numFmtId="42" fontId="15" fillId="3" borderId="26" xfId="0" applyNumberFormat="1" applyFont="1" applyFill="1" applyBorder="1" applyAlignment="1">
      <alignment vertical="top" wrapText="1"/>
    </xf>
    <xf numFmtId="42" fontId="7" fillId="0" borderId="26" xfId="0" applyNumberFormat="1" applyFont="1" applyFill="1" applyBorder="1" applyAlignment="1">
      <alignment horizontal="left" vertical="top" wrapText="1"/>
    </xf>
    <xf numFmtId="0" fontId="5" fillId="0" borderId="28" xfId="0" applyFont="1" applyBorder="1" applyAlignment="1">
      <alignment horizontal="right" vertical="top" wrapText="1"/>
    </xf>
    <xf numFmtId="0" fontId="5" fillId="0" borderId="25" xfId="0" applyFont="1" applyBorder="1" applyAlignment="1">
      <alignment horizontal="right" vertical="top" wrapText="1"/>
    </xf>
    <xf numFmtId="0" fontId="3" fillId="0" borderId="13" xfId="0" applyFont="1" applyFill="1"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1" fillId="0" borderId="5" xfId="0" applyFont="1" applyBorder="1" applyAlignment="1">
      <alignment horizontal="left" vertical="top" wrapText="1"/>
    </xf>
    <xf numFmtId="0" fontId="1" fillId="0" borderId="31" xfId="0" applyFont="1" applyFill="1" applyBorder="1" applyAlignment="1">
      <alignment horizontal="left" vertical="top" wrapText="1"/>
    </xf>
    <xf numFmtId="0" fontId="1" fillId="0" borderId="35" xfId="0" applyFont="1" applyFill="1" applyBorder="1" applyAlignment="1">
      <alignment horizontal="left" vertical="top" wrapText="1"/>
    </xf>
    <xf numFmtId="0" fontId="1" fillId="0" borderId="32" xfId="0" applyFont="1" applyFill="1" applyBorder="1" applyAlignment="1">
      <alignment horizontal="left" vertical="top" wrapText="1"/>
    </xf>
    <xf numFmtId="0" fontId="1" fillId="0" borderId="36" xfId="0" applyFont="1" applyFill="1" applyBorder="1" applyAlignment="1">
      <alignment horizontal="left" vertical="top" wrapText="1"/>
    </xf>
    <xf numFmtId="0" fontId="1" fillId="0" borderId="18" xfId="0" applyFont="1" applyBorder="1" applyAlignment="1">
      <alignment horizontal="left" vertical="top" wrapText="1"/>
    </xf>
    <xf numFmtId="0" fontId="1" fillId="0" borderId="15" xfId="0" applyFont="1" applyBorder="1" applyAlignment="1">
      <alignment horizontal="left" vertical="top" wrapText="1"/>
    </xf>
    <xf numFmtId="0" fontId="1" fillId="0" borderId="39"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34" xfId="0" applyFont="1" applyFill="1" applyBorder="1" applyAlignment="1">
      <alignment horizontal="left" vertical="top" wrapText="1"/>
    </xf>
    <xf numFmtId="0" fontId="1" fillId="0" borderId="29" xfId="0" applyFont="1" applyFill="1" applyBorder="1" applyAlignment="1">
      <alignment horizontal="left" vertical="top" wrapText="1"/>
    </xf>
    <xf numFmtId="0" fontId="14" fillId="0" borderId="0" xfId="0" applyFont="1" applyFill="1"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left" vertical="top" wrapText="1"/>
    </xf>
    <xf numFmtId="0" fontId="16" fillId="0" borderId="0" xfId="0" applyFont="1" applyFill="1" applyBorder="1" applyAlignment="1">
      <alignment horizontal="left" vertical="top" wrapText="1"/>
    </xf>
    <xf numFmtId="0" fontId="17" fillId="0" borderId="0" xfId="0" applyFont="1" applyBorder="1" applyAlignment="1">
      <alignment horizontal="left" vertical="top" wrapText="1"/>
    </xf>
    <xf numFmtId="0" fontId="18" fillId="0" borderId="25" xfId="0" applyFont="1" applyFill="1" applyBorder="1" applyAlignment="1">
      <alignment horizontal="left" vertical="top" wrapText="1"/>
    </xf>
    <xf numFmtId="0" fontId="0" fillId="0" borderId="55" xfId="0" applyBorder="1" applyAlignment="1">
      <alignment horizontal="left" vertical="top" wrapText="1"/>
    </xf>
    <xf numFmtId="0" fontId="14" fillId="0" borderId="17" xfId="0" applyFont="1" applyBorder="1" applyAlignment="1">
      <alignment horizontal="center" vertical="top" wrapText="1"/>
    </xf>
    <xf numFmtId="0" fontId="14" fillId="0" borderId="18" xfId="0"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0" fontId="14" fillId="0" borderId="22" xfId="0" applyFont="1" applyBorder="1" applyAlignment="1">
      <alignment horizontal="center" vertical="top" wrapText="1"/>
    </xf>
    <xf numFmtId="0" fontId="14" fillId="0" borderId="23" xfId="0" applyFont="1" applyBorder="1" applyAlignment="1">
      <alignment horizontal="center" vertical="top" wrapText="1"/>
    </xf>
    <xf numFmtId="0" fontId="16" fillId="0" borderId="24" xfId="0" applyFont="1" applyBorder="1" applyAlignment="1">
      <alignment horizontal="center" vertical="top" wrapText="1"/>
    </xf>
    <xf numFmtId="0" fontId="16" fillId="0" borderId="40" xfId="0" applyFont="1" applyBorder="1" applyAlignment="1">
      <alignment horizontal="left" vertical="center" wrapText="1"/>
    </xf>
    <xf numFmtId="0" fontId="17" fillId="0" borderId="3" xfId="0" applyFont="1" applyBorder="1" applyAlignment="1">
      <alignment horizontal="left" vertical="center" wrapText="1"/>
    </xf>
    <xf numFmtId="0" fontId="17" fillId="0" borderId="19" xfId="0" applyFont="1" applyBorder="1" applyAlignment="1">
      <alignment horizontal="left" vertical="center" wrapText="1"/>
    </xf>
    <xf numFmtId="0" fontId="16" fillId="0" borderId="56" xfId="0" applyFont="1" applyBorder="1" applyAlignment="1">
      <alignment horizontal="left" vertical="center" wrapText="1"/>
    </xf>
    <xf numFmtId="0" fontId="17" fillId="0" borderId="5" xfId="0" applyFont="1" applyBorder="1" applyAlignment="1">
      <alignment horizontal="left" vertical="center" wrapText="1"/>
    </xf>
    <xf numFmtId="0" fontId="17" fillId="0" borderId="52" xfId="0" applyFont="1" applyBorder="1" applyAlignment="1">
      <alignment horizontal="left" vertical="center" wrapText="1"/>
    </xf>
    <xf numFmtId="0" fontId="19" fillId="0" borderId="56" xfId="0" applyFont="1" applyFill="1" applyBorder="1" applyAlignment="1">
      <alignment horizontal="left" vertical="center" wrapText="1"/>
    </xf>
    <xf numFmtId="2" fontId="16" fillId="0" borderId="17" xfId="0" applyNumberFormat="1" applyFont="1" applyBorder="1" applyAlignment="1">
      <alignment horizontal="center" vertical="center" wrapText="1"/>
    </xf>
    <xf numFmtId="0" fontId="17" fillId="0" borderId="6" xfId="0" applyFont="1" applyBorder="1" applyAlignment="1">
      <alignment vertical="center" wrapText="1"/>
    </xf>
    <xf numFmtId="0" fontId="17" fillId="0" borderId="12" xfId="0" applyFont="1" applyBorder="1" applyAlignment="1">
      <alignment vertical="center" wrapText="1"/>
    </xf>
    <xf numFmtId="167" fontId="16" fillId="0" borderId="33" xfId="1" applyNumberFormat="1" applyFont="1" applyBorder="1" applyAlignment="1">
      <alignment horizontal="left" vertical="center" wrapText="1"/>
    </xf>
    <xf numFmtId="0" fontId="17" fillId="0" borderId="1" xfId="0" applyFont="1" applyBorder="1" applyAlignment="1">
      <alignment vertical="center" wrapText="1"/>
    </xf>
    <xf numFmtId="0" fontId="17" fillId="0" borderId="26" xfId="0" applyFont="1" applyBorder="1" applyAlignment="1">
      <alignment vertical="center" wrapText="1"/>
    </xf>
    <xf numFmtId="10" fontId="16" fillId="0" borderId="33" xfId="0" applyNumberFormat="1"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left" vertical="center" wrapText="1"/>
    </xf>
    <xf numFmtId="0" fontId="17" fillId="0" borderId="11" xfId="0" applyFont="1" applyBorder="1" applyAlignment="1">
      <alignment vertical="center" wrapText="1"/>
    </xf>
    <xf numFmtId="0" fontId="17" fillId="0" borderId="15" xfId="0" applyFont="1" applyBorder="1" applyAlignment="1">
      <alignment vertical="center" wrapText="1"/>
    </xf>
    <xf numFmtId="0" fontId="19" fillId="0" borderId="17" xfId="0" applyFont="1" applyFill="1" applyBorder="1" applyAlignment="1">
      <alignment horizontal="center" vertical="center" wrapText="1"/>
    </xf>
    <xf numFmtId="167" fontId="19" fillId="0" borderId="33" xfId="1" applyNumberFormat="1" applyFont="1" applyFill="1" applyBorder="1" applyAlignment="1">
      <alignment horizontal="left" vertical="center" wrapText="1"/>
    </xf>
    <xf numFmtId="2" fontId="16" fillId="0" borderId="17" xfId="0" applyNumberFormat="1" applyFont="1" applyFill="1" applyBorder="1" applyAlignment="1">
      <alignment horizontal="center" vertical="center" wrapText="1"/>
    </xf>
    <xf numFmtId="167" fontId="16" fillId="0" borderId="33" xfId="1" applyNumberFormat="1" applyFont="1" applyFill="1" applyBorder="1" applyAlignment="1">
      <alignment horizontal="left" vertical="center" wrapText="1"/>
    </xf>
    <xf numFmtId="0" fontId="16" fillId="0" borderId="3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6" xfId="0" applyFont="1" applyBorder="1" applyAlignment="1">
      <alignment horizontal="center" vertical="center" wrapText="1"/>
    </xf>
    <xf numFmtId="0" fontId="16" fillId="0" borderId="18"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5" xfId="0" applyFont="1" applyBorder="1" applyAlignment="1">
      <alignment horizontal="center" vertical="center" wrapText="1"/>
    </xf>
    <xf numFmtId="0" fontId="21" fillId="4" borderId="57" xfId="0" applyFont="1" applyFill="1" applyBorder="1" applyAlignment="1">
      <alignment horizontal="left" vertical="top" wrapText="1"/>
    </xf>
    <xf numFmtId="0" fontId="17" fillId="0" borderId="58" xfId="0" applyFont="1" applyBorder="1" applyAlignment="1">
      <alignment horizontal="left" vertical="top" wrapText="1"/>
    </xf>
    <xf numFmtId="0" fontId="17" fillId="0" borderId="52" xfId="0" applyFont="1" applyBorder="1" applyAlignment="1">
      <alignment horizontal="left" vertical="top" wrapText="1"/>
    </xf>
    <xf numFmtId="0" fontId="21" fillId="4" borderId="25" xfId="0" applyFont="1" applyFill="1" applyBorder="1" applyAlignment="1">
      <alignment horizontal="left" vertical="top" wrapText="1"/>
    </xf>
    <xf numFmtId="0" fontId="17" fillId="0" borderId="23" xfId="0" applyFont="1" applyBorder="1" applyAlignment="1">
      <alignment horizontal="left" vertical="top" wrapText="1"/>
    </xf>
    <xf numFmtId="167" fontId="16" fillId="0" borderId="33" xfId="0" applyNumberFormat="1" applyFont="1" applyBorder="1" applyAlignment="1">
      <alignment horizontal="left" vertical="center" wrapText="1"/>
    </xf>
    <xf numFmtId="0" fontId="16" fillId="0" borderId="14" xfId="0" applyFont="1" applyBorder="1" applyAlignment="1">
      <alignment horizontal="left" vertical="top" wrapText="1"/>
    </xf>
    <xf numFmtId="0" fontId="0" fillId="0" borderId="14" xfId="0" applyBorder="1" applyAlignment="1">
      <alignment horizontal="left" vertical="top" wrapText="1"/>
    </xf>
    <xf numFmtId="0" fontId="0" fillId="0" borderId="14" xfId="0" applyBorder="1" applyAlignment="1">
      <alignment vertical="top" wrapText="1"/>
    </xf>
    <xf numFmtId="0" fontId="17" fillId="0" borderId="23" xfId="0" applyFont="1" applyBorder="1" applyAlignment="1">
      <alignment horizontal="center" vertical="top" wrapText="1"/>
    </xf>
    <xf numFmtId="0" fontId="17" fillId="0" borderId="24" xfId="0" applyFont="1" applyBorder="1" applyAlignment="1">
      <alignment horizontal="center" vertical="top" wrapText="1"/>
    </xf>
    <xf numFmtId="49" fontId="21" fillId="4" borderId="28" xfId="0" applyNumberFormat="1" applyFont="1" applyFill="1" applyBorder="1" applyAlignment="1">
      <alignment horizontal="left" vertical="top" wrapText="1"/>
    </xf>
    <xf numFmtId="0" fontId="17" fillId="0" borderId="53" xfId="0" applyFont="1" applyBorder="1" applyAlignment="1">
      <alignment horizontal="left" vertical="top" wrapText="1"/>
    </xf>
    <xf numFmtId="42" fontId="1" fillId="0" borderId="64" xfId="0" applyNumberFormat="1" applyFont="1" applyFill="1" applyBorder="1" applyAlignment="1">
      <alignment horizontal="left" vertical="top" wrapText="1"/>
    </xf>
  </cellXfs>
  <cellStyles count="6">
    <cellStyle name="Comma 2" xfId="4"/>
    <cellStyle name="Currency" xfId="1" builtinId="4"/>
    <cellStyle name="Normal" xfId="0" builtinId="0"/>
    <cellStyle name="Normal 2" xfId="2"/>
    <cellStyle name="Percent" xfId="5" builtinId="5"/>
    <cellStyle name="Percent 2" xfId="3"/>
  </cellStyles>
  <dxfs count="45">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8%20HOUSE%20OVERSIGHT%20COMMITTEE%20MATERIALS\PER%20-%20Excel%20Template%20(January%202018)%20-%20Indigent%20Defense%20Working%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VERSIGHT\TMFiles\Committee%20Files\Commission%20on%20Indigent%20Defense\Funds%20generated%20or%20received%20char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ID\Administration\Legislative%20Oversight%20Committee%20Review%202018\PER%20-%20Excel%20Template%20-%20Indigent%20Defense%20Working%20Draft%20Notes%20(2-21-18)%20(0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etapp4\House_redirect\charlesappleby\Desktop\Copy%20of%20SCCID%20PER%20-%20Excel%20charts%20(4.18.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ws"/>
      <sheetName val="Deliverables"/>
      <sheetName val="Deliverables - Potential Harm"/>
      <sheetName val="Organizational Units"/>
      <sheetName val="ComprehensiveStrategic Finances"/>
      <sheetName val="Performance Measures"/>
      <sheetName val="Strategic Plan Summary"/>
      <sheetName val="Drop Down O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data"/>
      <sheetName val="Received"/>
      <sheetName val="Generated"/>
    </sheetNames>
    <sheetDataSet>
      <sheetData sheetId="0">
        <row r="8">
          <cell r="C8" t="str">
            <v>Recurring</v>
          </cell>
        </row>
        <row r="9">
          <cell r="C9" t="str">
            <v>Recurring</v>
          </cell>
        </row>
        <row r="10">
          <cell r="C10" t="str">
            <v>Recurring</v>
          </cell>
        </row>
        <row r="11">
          <cell r="C11" t="str">
            <v>Recurring</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ws"/>
      <sheetName val="Deliverables"/>
      <sheetName val="Deliverables - Potential Harm"/>
      <sheetName val="Organizational Units"/>
      <sheetName val="ComprehensiveStrategic Finances"/>
      <sheetName val="Performance Measures"/>
      <sheetName val="Strategic Plan Summary"/>
      <sheetName val="Drop Down O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4"/>
  <sheetViews>
    <sheetView tabSelected="1" workbookViewId="0">
      <pane ySplit="5" topLeftCell="A18" activePane="bottomLeft" state="frozen"/>
      <selection pane="bottomLeft" activeCell="C3" sqref="C3"/>
    </sheetView>
  </sheetViews>
  <sheetFormatPr defaultColWidth="9.140625" defaultRowHeight="12.75" x14ac:dyDescent="0.2"/>
  <cols>
    <col min="1" max="1" width="6.85546875" style="118" customWidth="1"/>
    <col min="2" max="2" width="19.7109375" style="117" customWidth="1"/>
    <col min="3" max="3" width="12.140625" style="117" customWidth="1"/>
    <col min="4" max="4" width="12.85546875" style="117" customWidth="1"/>
    <col min="5" max="5" width="55.28515625" style="117" customWidth="1"/>
    <col min="6" max="6" width="16.85546875" style="118" customWidth="1"/>
    <col min="7" max="7" width="27.42578125" style="118" customWidth="1"/>
    <col min="8" max="8" width="23" style="118" customWidth="1"/>
    <col min="9" max="9" width="22.7109375" style="117" customWidth="1"/>
    <col min="10" max="16384" width="9.140625" style="117"/>
  </cols>
  <sheetData>
    <row r="1" spans="1:8" x14ac:dyDescent="0.2">
      <c r="B1" s="134" t="s">
        <v>0</v>
      </c>
      <c r="C1" s="577" t="s">
        <v>288</v>
      </c>
      <c r="D1" s="577"/>
      <c r="E1" s="577"/>
    </row>
    <row r="2" spans="1:8" x14ac:dyDescent="0.2">
      <c r="B2" s="134" t="s">
        <v>1</v>
      </c>
      <c r="C2" s="578">
        <v>43175</v>
      </c>
      <c r="D2" s="578"/>
      <c r="E2" s="578"/>
    </row>
    <row r="3" spans="1:8" ht="13.5" thickBot="1" x14ac:dyDescent="0.25">
      <c r="A3" s="131"/>
      <c r="B3" s="121"/>
      <c r="C3" s="121"/>
      <c r="D3" s="132"/>
      <c r="E3" s="125"/>
    </row>
    <row r="4" spans="1:8" x14ac:dyDescent="0.2">
      <c r="A4" s="131"/>
      <c r="B4" s="130"/>
      <c r="C4" s="130"/>
      <c r="D4" s="130"/>
      <c r="E4" s="130"/>
      <c r="F4" s="579" t="s">
        <v>117</v>
      </c>
      <c r="G4" s="580"/>
      <c r="H4" s="196" t="s">
        <v>31</v>
      </c>
    </row>
    <row r="5" spans="1:8" ht="64.5" thickBot="1" x14ac:dyDescent="0.25">
      <c r="A5" s="129" t="s">
        <v>5</v>
      </c>
      <c r="B5" s="128" t="s">
        <v>15</v>
      </c>
      <c r="C5" s="128" t="s">
        <v>16</v>
      </c>
      <c r="D5" s="128" t="s">
        <v>17</v>
      </c>
      <c r="E5" s="127" t="s">
        <v>18</v>
      </c>
      <c r="F5" s="126" t="s">
        <v>627</v>
      </c>
      <c r="G5" s="194" t="s">
        <v>193</v>
      </c>
      <c r="H5" s="194" t="s">
        <v>626</v>
      </c>
    </row>
    <row r="6" spans="1:8" ht="74.25" customHeight="1" x14ac:dyDescent="0.2">
      <c r="A6" s="135">
        <f>ROW(A1)</f>
        <v>1</v>
      </c>
      <c r="B6" s="136" t="s">
        <v>263</v>
      </c>
      <c r="C6" s="136" t="s">
        <v>11</v>
      </c>
      <c r="D6" s="137" t="s">
        <v>211</v>
      </c>
      <c r="E6" s="138" t="s">
        <v>628</v>
      </c>
      <c r="F6" s="143" t="s">
        <v>13</v>
      </c>
      <c r="G6" s="144" t="s">
        <v>501</v>
      </c>
      <c r="H6" s="190" t="s">
        <v>14</v>
      </c>
    </row>
    <row r="7" spans="1:8" ht="63.75" x14ac:dyDescent="0.2">
      <c r="A7" s="135">
        <f t="shared" ref="A7:A70" si="0">ROW(A2)</f>
        <v>2</v>
      </c>
      <c r="B7" s="136" t="s">
        <v>264</v>
      </c>
      <c r="C7" s="136" t="s">
        <v>11</v>
      </c>
      <c r="D7" s="252" t="s">
        <v>211</v>
      </c>
      <c r="E7" s="253" t="s">
        <v>265</v>
      </c>
      <c r="F7" s="254" t="s">
        <v>13</v>
      </c>
      <c r="G7" s="159" t="s">
        <v>501</v>
      </c>
      <c r="H7" s="199" t="s">
        <v>14</v>
      </c>
    </row>
    <row r="8" spans="1:8" ht="148.5" customHeight="1" x14ac:dyDescent="0.2">
      <c r="A8" s="135">
        <f t="shared" si="0"/>
        <v>3</v>
      </c>
      <c r="B8" s="136" t="s">
        <v>511</v>
      </c>
      <c r="C8" s="136" t="s">
        <v>10</v>
      </c>
      <c r="D8" s="252" t="s">
        <v>211</v>
      </c>
      <c r="E8" s="253" t="s">
        <v>515</v>
      </c>
      <c r="F8" s="254" t="s">
        <v>14</v>
      </c>
      <c r="G8" s="195" t="s">
        <v>575</v>
      </c>
      <c r="H8" s="199" t="s">
        <v>14</v>
      </c>
    </row>
    <row r="9" spans="1:8" ht="54.75" customHeight="1" x14ac:dyDescent="0.2">
      <c r="A9" s="135">
        <f t="shared" si="0"/>
        <v>4</v>
      </c>
      <c r="B9" s="136" t="s">
        <v>513</v>
      </c>
      <c r="C9" s="136" t="s">
        <v>10</v>
      </c>
      <c r="D9" s="252" t="s">
        <v>211</v>
      </c>
      <c r="E9" s="253" t="s">
        <v>517</v>
      </c>
      <c r="F9" s="254" t="s">
        <v>14</v>
      </c>
      <c r="G9" s="195" t="s">
        <v>575</v>
      </c>
      <c r="H9" s="199" t="s">
        <v>14</v>
      </c>
    </row>
    <row r="10" spans="1:8" ht="54" customHeight="1" x14ac:dyDescent="0.2">
      <c r="A10" s="135">
        <f t="shared" si="0"/>
        <v>5</v>
      </c>
      <c r="B10" s="136" t="s">
        <v>512</v>
      </c>
      <c r="C10" s="136" t="s">
        <v>10</v>
      </c>
      <c r="D10" s="252" t="s">
        <v>211</v>
      </c>
      <c r="E10" s="253" t="s">
        <v>516</v>
      </c>
      <c r="F10" s="254" t="s">
        <v>14</v>
      </c>
      <c r="G10" s="195" t="s">
        <v>575</v>
      </c>
      <c r="H10" s="199" t="s">
        <v>14</v>
      </c>
    </row>
    <row r="11" spans="1:8" ht="57.75" customHeight="1" x14ac:dyDescent="0.2">
      <c r="A11" s="135">
        <f t="shared" si="0"/>
        <v>6</v>
      </c>
      <c r="B11" s="136" t="s">
        <v>514</v>
      </c>
      <c r="C11" s="136" t="s">
        <v>10</v>
      </c>
      <c r="D11" s="252" t="s">
        <v>211</v>
      </c>
      <c r="E11" s="253" t="s">
        <v>518</v>
      </c>
      <c r="F11" s="254" t="s">
        <v>14</v>
      </c>
      <c r="G11" s="195" t="s">
        <v>575</v>
      </c>
      <c r="H11" s="199" t="s">
        <v>14</v>
      </c>
    </row>
    <row r="12" spans="1:8" ht="59.25" customHeight="1" x14ac:dyDescent="0.2">
      <c r="A12" s="135">
        <f t="shared" si="0"/>
        <v>7</v>
      </c>
      <c r="B12" s="136" t="s">
        <v>266</v>
      </c>
      <c r="C12" s="136" t="s">
        <v>10</v>
      </c>
      <c r="D12" s="141" t="s">
        <v>211</v>
      </c>
      <c r="E12" s="142" t="s">
        <v>267</v>
      </c>
      <c r="F12" s="147" t="s">
        <v>13</v>
      </c>
      <c r="G12" s="146" t="s">
        <v>501</v>
      </c>
      <c r="H12" s="198" t="s">
        <v>219</v>
      </c>
    </row>
    <row r="13" spans="1:8" x14ac:dyDescent="0.2">
      <c r="A13" s="135">
        <f t="shared" si="0"/>
        <v>8</v>
      </c>
      <c r="B13" s="133" t="s">
        <v>500</v>
      </c>
      <c r="C13" s="137" t="s">
        <v>10</v>
      </c>
      <c r="D13" s="137" t="s">
        <v>211</v>
      </c>
      <c r="E13" s="138" t="s">
        <v>411</v>
      </c>
      <c r="F13" s="148" t="s">
        <v>14</v>
      </c>
      <c r="G13" s="195" t="s">
        <v>575</v>
      </c>
      <c r="H13" s="197" t="s">
        <v>14</v>
      </c>
    </row>
    <row r="14" spans="1:8" ht="63.75" x14ac:dyDescent="0.2">
      <c r="A14" s="135">
        <f t="shared" si="0"/>
        <v>9</v>
      </c>
      <c r="B14" s="133" t="s">
        <v>499</v>
      </c>
      <c r="C14" s="137" t="s">
        <v>10</v>
      </c>
      <c r="D14" s="137" t="s">
        <v>211</v>
      </c>
      <c r="E14" s="138" t="s">
        <v>503</v>
      </c>
      <c r="F14" s="147" t="s">
        <v>13</v>
      </c>
      <c r="G14" s="146" t="s">
        <v>498</v>
      </c>
      <c r="H14" s="197" t="s">
        <v>219</v>
      </c>
    </row>
    <row r="15" spans="1:8" ht="135.75" customHeight="1" x14ac:dyDescent="0.2">
      <c r="A15" s="135">
        <f t="shared" si="0"/>
        <v>10</v>
      </c>
      <c r="B15" s="133" t="s">
        <v>497</v>
      </c>
      <c r="C15" s="137" t="s">
        <v>10</v>
      </c>
      <c r="D15" s="137" t="s">
        <v>211</v>
      </c>
      <c r="E15" s="138" t="s">
        <v>564</v>
      </c>
      <c r="F15" s="147" t="s">
        <v>13</v>
      </c>
      <c r="G15" s="146" t="s">
        <v>528</v>
      </c>
      <c r="H15" s="197" t="s">
        <v>219</v>
      </c>
    </row>
    <row r="16" spans="1:8" ht="60.75" customHeight="1" x14ac:dyDescent="0.2">
      <c r="A16" s="135">
        <f t="shared" si="0"/>
        <v>11</v>
      </c>
      <c r="B16" s="136" t="s">
        <v>496</v>
      </c>
      <c r="C16" s="255" t="s">
        <v>10</v>
      </c>
      <c r="D16" s="255" t="s">
        <v>211</v>
      </c>
      <c r="E16" s="138" t="s">
        <v>495</v>
      </c>
      <c r="F16" s="148" t="s">
        <v>13</v>
      </c>
      <c r="G16" s="159" t="s">
        <v>530</v>
      </c>
      <c r="H16" s="199" t="s">
        <v>611</v>
      </c>
    </row>
    <row r="17" spans="1:9" ht="25.5" x14ac:dyDescent="0.2">
      <c r="A17" s="135">
        <f t="shared" si="0"/>
        <v>12</v>
      </c>
      <c r="B17" s="133" t="s">
        <v>494</v>
      </c>
      <c r="C17" s="137" t="s">
        <v>10</v>
      </c>
      <c r="D17" s="137" t="s">
        <v>211</v>
      </c>
      <c r="E17" s="138" t="s">
        <v>493</v>
      </c>
      <c r="F17" s="148" t="s">
        <v>14</v>
      </c>
      <c r="G17" s="195" t="s">
        <v>575</v>
      </c>
      <c r="H17" s="197" t="s">
        <v>14</v>
      </c>
    </row>
    <row r="18" spans="1:9" ht="61.5" customHeight="1" x14ac:dyDescent="0.2">
      <c r="A18" s="135">
        <f t="shared" si="0"/>
        <v>13</v>
      </c>
      <c r="B18" s="136" t="s">
        <v>492</v>
      </c>
      <c r="C18" s="255" t="s">
        <v>10</v>
      </c>
      <c r="D18" s="255" t="s">
        <v>211</v>
      </c>
      <c r="E18" s="138" t="s">
        <v>491</v>
      </c>
      <c r="F18" s="148" t="s">
        <v>13</v>
      </c>
      <c r="G18" s="159" t="s">
        <v>530</v>
      </c>
      <c r="H18" s="199" t="s">
        <v>611</v>
      </c>
    </row>
    <row r="19" spans="1:9" ht="61.5" customHeight="1" x14ac:dyDescent="0.2">
      <c r="A19" s="135">
        <f t="shared" si="0"/>
        <v>14</v>
      </c>
      <c r="B19" s="136" t="s">
        <v>490</v>
      </c>
      <c r="C19" s="255" t="s">
        <v>10</v>
      </c>
      <c r="D19" s="255" t="s">
        <v>211</v>
      </c>
      <c r="E19" s="138" t="s">
        <v>489</v>
      </c>
      <c r="F19" s="148" t="s">
        <v>13</v>
      </c>
      <c r="G19" s="159" t="s">
        <v>531</v>
      </c>
      <c r="H19" s="199" t="s">
        <v>611</v>
      </c>
    </row>
    <row r="20" spans="1:9" ht="21" customHeight="1" x14ac:dyDescent="0.2">
      <c r="A20" s="135">
        <f t="shared" si="0"/>
        <v>15</v>
      </c>
      <c r="B20" s="136" t="s">
        <v>488</v>
      </c>
      <c r="C20" s="255" t="s">
        <v>10</v>
      </c>
      <c r="D20" s="255" t="s">
        <v>211</v>
      </c>
      <c r="E20" s="138" t="s">
        <v>487</v>
      </c>
      <c r="F20" s="148" t="s">
        <v>14</v>
      </c>
      <c r="G20" s="195" t="s">
        <v>575</v>
      </c>
      <c r="H20" s="199" t="s">
        <v>14</v>
      </c>
    </row>
    <row r="21" spans="1:9" ht="25.5" x14ac:dyDescent="0.2">
      <c r="A21" s="135">
        <f t="shared" si="0"/>
        <v>16</v>
      </c>
      <c r="B21" s="136" t="s">
        <v>486</v>
      </c>
      <c r="C21" s="255" t="s">
        <v>10</v>
      </c>
      <c r="D21" s="255" t="s">
        <v>211</v>
      </c>
      <c r="E21" s="138" t="s">
        <v>485</v>
      </c>
      <c r="F21" s="148" t="s">
        <v>13</v>
      </c>
      <c r="G21" s="159" t="s">
        <v>531</v>
      </c>
      <c r="H21" s="199" t="s">
        <v>219</v>
      </c>
      <c r="I21" s="536"/>
    </row>
    <row r="22" spans="1:9" ht="42" customHeight="1" x14ac:dyDescent="0.2">
      <c r="A22" s="135">
        <f t="shared" si="0"/>
        <v>17</v>
      </c>
      <c r="B22" s="136" t="s">
        <v>484</v>
      </c>
      <c r="C22" s="255" t="s">
        <v>10</v>
      </c>
      <c r="D22" s="255" t="s">
        <v>211</v>
      </c>
      <c r="E22" s="138" t="s">
        <v>483</v>
      </c>
      <c r="F22" s="148" t="s">
        <v>14</v>
      </c>
      <c r="G22" s="195" t="s">
        <v>575</v>
      </c>
      <c r="H22" s="199" t="s">
        <v>14</v>
      </c>
    </row>
    <row r="23" spans="1:9" ht="41.25" customHeight="1" x14ac:dyDescent="0.2">
      <c r="A23" s="135">
        <f t="shared" si="0"/>
        <v>18</v>
      </c>
      <c r="B23" s="136" t="s">
        <v>482</v>
      </c>
      <c r="C23" s="255" t="s">
        <v>10</v>
      </c>
      <c r="D23" s="255" t="s">
        <v>211</v>
      </c>
      <c r="E23" s="138" t="s">
        <v>481</v>
      </c>
      <c r="F23" s="148" t="s">
        <v>13</v>
      </c>
      <c r="G23" s="159" t="s">
        <v>531</v>
      </c>
      <c r="H23" s="199" t="s">
        <v>219</v>
      </c>
    </row>
    <row r="24" spans="1:9" ht="32.25" customHeight="1" x14ac:dyDescent="0.2">
      <c r="A24" s="135">
        <f t="shared" si="0"/>
        <v>19</v>
      </c>
      <c r="B24" s="136" t="s">
        <v>532</v>
      </c>
      <c r="C24" s="255" t="s">
        <v>10</v>
      </c>
      <c r="D24" s="255" t="s">
        <v>211</v>
      </c>
      <c r="E24" s="138" t="s">
        <v>480</v>
      </c>
      <c r="F24" s="148" t="s">
        <v>14</v>
      </c>
      <c r="G24" s="195" t="s">
        <v>575</v>
      </c>
      <c r="H24" s="199" t="s">
        <v>14</v>
      </c>
    </row>
    <row r="25" spans="1:9" ht="15" customHeight="1" x14ac:dyDescent="0.2">
      <c r="A25" s="135">
        <f t="shared" si="0"/>
        <v>20</v>
      </c>
      <c r="B25" s="136" t="s">
        <v>479</v>
      </c>
      <c r="C25" s="255" t="s">
        <v>10</v>
      </c>
      <c r="D25" s="255" t="s">
        <v>211</v>
      </c>
      <c r="E25" s="138" t="s">
        <v>478</v>
      </c>
      <c r="F25" s="148" t="s">
        <v>14</v>
      </c>
      <c r="G25" s="195" t="s">
        <v>575</v>
      </c>
      <c r="H25" s="199" t="s">
        <v>14</v>
      </c>
    </row>
    <row r="26" spans="1:9" ht="44.25" customHeight="1" x14ac:dyDescent="0.2">
      <c r="A26" s="135">
        <f t="shared" si="0"/>
        <v>21</v>
      </c>
      <c r="B26" s="136" t="s">
        <v>477</v>
      </c>
      <c r="C26" s="255" t="s">
        <v>10</v>
      </c>
      <c r="D26" s="255" t="s">
        <v>211</v>
      </c>
      <c r="E26" s="138" t="s">
        <v>476</v>
      </c>
      <c r="F26" s="542" t="s">
        <v>13</v>
      </c>
      <c r="G26" s="195" t="s">
        <v>654</v>
      </c>
      <c r="H26" s="543" t="s">
        <v>13</v>
      </c>
    </row>
    <row r="27" spans="1:9" x14ac:dyDescent="0.2">
      <c r="A27" s="135">
        <f t="shared" si="0"/>
        <v>22</v>
      </c>
      <c r="B27" s="136" t="s">
        <v>475</v>
      </c>
      <c r="C27" s="255" t="s">
        <v>10</v>
      </c>
      <c r="D27" s="255" t="s">
        <v>211</v>
      </c>
      <c r="E27" s="138" t="s">
        <v>474</v>
      </c>
      <c r="F27" s="148" t="s">
        <v>14</v>
      </c>
      <c r="G27" s="195" t="s">
        <v>575</v>
      </c>
      <c r="H27" s="199" t="s">
        <v>14</v>
      </c>
    </row>
    <row r="28" spans="1:9" ht="58.5" customHeight="1" x14ac:dyDescent="0.2">
      <c r="A28" s="135">
        <f t="shared" si="0"/>
        <v>23</v>
      </c>
      <c r="B28" s="136" t="s">
        <v>533</v>
      </c>
      <c r="C28" s="255" t="s">
        <v>10</v>
      </c>
      <c r="D28" s="255" t="s">
        <v>211</v>
      </c>
      <c r="E28" s="138" t="s">
        <v>629</v>
      </c>
      <c r="F28" s="256" t="s">
        <v>14</v>
      </c>
      <c r="G28" s="195" t="s">
        <v>575</v>
      </c>
      <c r="H28" s="257" t="s">
        <v>14</v>
      </c>
    </row>
    <row r="29" spans="1:9" ht="21.75" customHeight="1" x14ac:dyDescent="0.2">
      <c r="A29" s="135">
        <f t="shared" si="0"/>
        <v>24</v>
      </c>
      <c r="B29" s="136" t="s">
        <v>534</v>
      </c>
      <c r="C29" s="255" t="s">
        <v>10</v>
      </c>
      <c r="D29" s="255" t="s">
        <v>211</v>
      </c>
      <c r="E29" s="138" t="s">
        <v>550</v>
      </c>
      <c r="F29" s="256" t="s">
        <v>13</v>
      </c>
      <c r="G29" s="159" t="s">
        <v>502</v>
      </c>
      <c r="H29" s="257" t="s">
        <v>535</v>
      </c>
    </row>
    <row r="30" spans="1:9" ht="146.25" customHeight="1" x14ac:dyDescent="0.2">
      <c r="A30" s="135">
        <f t="shared" si="0"/>
        <v>25</v>
      </c>
      <c r="B30" s="133" t="s">
        <v>473</v>
      </c>
      <c r="C30" s="137" t="s">
        <v>10</v>
      </c>
      <c r="D30" s="137" t="s">
        <v>211</v>
      </c>
      <c r="E30" s="138" t="s">
        <v>504</v>
      </c>
      <c r="F30" s="148" t="s">
        <v>14</v>
      </c>
      <c r="G30" s="195" t="s">
        <v>575</v>
      </c>
      <c r="H30" s="197" t="s">
        <v>14</v>
      </c>
    </row>
    <row r="31" spans="1:9" ht="25.5" x14ac:dyDescent="0.2">
      <c r="A31" s="135">
        <f t="shared" si="0"/>
        <v>26</v>
      </c>
      <c r="B31" s="133" t="s">
        <v>472</v>
      </c>
      <c r="C31" s="137" t="s">
        <v>10</v>
      </c>
      <c r="D31" s="137" t="s">
        <v>211</v>
      </c>
      <c r="E31" s="138" t="s">
        <v>471</v>
      </c>
      <c r="F31" s="148" t="s">
        <v>14</v>
      </c>
      <c r="G31" s="195" t="s">
        <v>575</v>
      </c>
      <c r="H31" s="197" t="s">
        <v>14</v>
      </c>
    </row>
    <row r="32" spans="1:9" ht="114.75" x14ac:dyDescent="0.2">
      <c r="A32" s="135">
        <f t="shared" si="0"/>
        <v>27</v>
      </c>
      <c r="B32" s="133" t="s">
        <v>470</v>
      </c>
      <c r="C32" s="137" t="s">
        <v>10</v>
      </c>
      <c r="D32" s="137" t="s">
        <v>211</v>
      </c>
      <c r="E32" s="138" t="s">
        <v>469</v>
      </c>
      <c r="F32" s="148" t="s">
        <v>13</v>
      </c>
      <c r="G32" s="146" t="s">
        <v>468</v>
      </c>
      <c r="H32" s="197" t="s">
        <v>219</v>
      </c>
    </row>
    <row r="33" spans="1:8" ht="45.75" customHeight="1" x14ac:dyDescent="0.2">
      <c r="A33" s="135">
        <f t="shared" si="0"/>
        <v>28</v>
      </c>
      <c r="B33" s="133" t="s">
        <v>467</v>
      </c>
      <c r="C33" s="137" t="s">
        <v>10</v>
      </c>
      <c r="D33" s="137" t="s">
        <v>211</v>
      </c>
      <c r="E33" s="138" t="s">
        <v>466</v>
      </c>
      <c r="F33" s="148" t="s">
        <v>14</v>
      </c>
      <c r="G33" s="195" t="s">
        <v>575</v>
      </c>
      <c r="H33" s="197" t="s">
        <v>14</v>
      </c>
    </row>
    <row r="34" spans="1:8" ht="40.5" customHeight="1" x14ac:dyDescent="0.2">
      <c r="A34" s="135">
        <f t="shared" si="0"/>
        <v>29</v>
      </c>
      <c r="B34" s="155" t="s">
        <v>536</v>
      </c>
      <c r="C34" s="137" t="s">
        <v>10</v>
      </c>
      <c r="D34" s="137" t="s">
        <v>211</v>
      </c>
      <c r="E34" s="138" t="s">
        <v>551</v>
      </c>
      <c r="F34" s="148" t="s">
        <v>14</v>
      </c>
      <c r="G34" s="195" t="s">
        <v>575</v>
      </c>
      <c r="H34" s="197" t="s">
        <v>14</v>
      </c>
    </row>
    <row r="35" spans="1:8" ht="46.5" customHeight="1" x14ac:dyDescent="0.2">
      <c r="A35" s="135">
        <f t="shared" si="0"/>
        <v>30</v>
      </c>
      <c r="B35" s="133" t="s">
        <v>465</v>
      </c>
      <c r="C35" s="137" t="s">
        <v>10</v>
      </c>
      <c r="D35" s="137" t="s">
        <v>211</v>
      </c>
      <c r="E35" s="138" t="s">
        <v>571</v>
      </c>
      <c r="F35" s="148" t="s">
        <v>14</v>
      </c>
      <c r="G35" s="195" t="s">
        <v>575</v>
      </c>
      <c r="H35" s="197" t="s">
        <v>14</v>
      </c>
    </row>
    <row r="36" spans="1:8" x14ac:dyDescent="0.2">
      <c r="A36" s="135">
        <f t="shared" si="0"/>
        <v>31</v>
      </c>
      <c r="B36" s="136" t="s">
        <v>464</v>
      </c>
      <c r="C36" s="255" t="s">
        <v>10</v>
      </c>
      <c r="D36" s="255" t="s">
        <v>211</v>
      </c>
      <c r="E36" s="138" t="s">
        <v>463</v>
      </c>
      <c r="F36" s="148" t="s">
        <v>14</v>
      </c>
      <c r="G36" s="195" t="s">
        <v>575</v>
      </c>
      <c r="H36" s="199" t="s">
        <v>14</v>
      </c>
    </row>
    <row r="37" spans="1:8" x14ac:dyDescent="0.2">
      <c r="A37" s="135">
        <f t="shared" si="0"/>
        <v>32</v>
      </c>
      <c r="B37" s="136" t="s">
        <v>462</v>
      </c>
      <c r="C37" s="255" t="s">
        <v>10</v>
      </c>
      <c r="D37" s="255" t="s">
        <v>211</v>
      </c>
      <c r="E37" s="138" t="s">
        <v>505</v>
      </c>
      <c r="F37" s="148" t="s">
        <v>14</v>
      </c>
      <c r="G37" s="195" t="s">
        <v>575</v>
      </c>
      <c r="H37" s="199" t="s">
        <v>14</v>
      </c>
    </row>
    <row r="38" spans="1:8" x14ac:dyDescent="0.2">
      <c r="A38" s="135">
        <f t="shared" si="0"/>
        <v>33</v>
      </c>
      <c r="B38" s="136" t="s">
        <v>461</v>
      </c>
      <c r="C38" s="255" t="s">
        <v>10</v>
      </c>
      <c r="D38" s="255" t="s">
        <v>211</v>
      </c>
      <c r="E38" s="138" t="s">
        <v>460</v>
      </c>
      <c r="F38" s="148" t="s">
        <v>14</v>
      </c>
      <c r="G38" s="195" t="s">
        <v>575</v>
      </c>
      <c r="H38" s="199" t="s">
        <v>14</v>
      </c>
    </row>
    <row r="39" spans="1:8" x14ac:dyDescent="0.2">
      <c r="A39" s="135">
        <f t="shared" si="0"/>
        <v>34</v>
      </c>
      <c r="B39" s="136" t="s">
        <v>459</v>
      </c>
      <c r="C39" s="255" t="s">
        <v>10</v>
      </c>
      <c r="D39" s="255" t="s">
        <v>211</v>
      </c>
      <c r="E39" s="138" t="s">
        <v>458</v>
      </c>
      <c r="F39" s="148" t="s">
        <v>14</v>
      </c>
      <c r="G39" s="195" t="s">
        <v>575</v>
      </c>
      <c r="H39" s="199" t="s">
        <v>14</v>
      </c>
    </row>
    <row r="40" spans="1:8" x14ac:dyDescent="0.2">
      <c r="A40" s="135">
        <f t="shared" si="0"/>
        <v>35</v>
      </c>
      <c r="B40" s="136" t="s">
        <v>457</v>
      </c>
      <c r="C40" s="255" t="s">
        <v>10</v>
      </c>
      <c r="D40" s="255" t="s">
        <v>211</v>
      </c>
      <c r="E40" s="138" t="s">
        <v>456</v>
      </c>
      <c r="F40" s="148" t="s">
        <v>14</v>
      </c>
      <c r="G40" s="195" t="s">
        <v>575</v>
      </c>
      <c r="H40" s="199" t="s">
        <v>14</v>
      </c>
    </row>
    <row r="41" spans="1:8" x14ac:dyDescent="0.2">
      <c r="A41" s="135">
        <f t="shared" si="0"/>
        <v>36</v>
      </c>
      <c r="B41" s="136" t="s">
        <v>455</v>
      </c>
      <c r="C41" s="255" t="s">
        <v>10</v>
      </c>
      <c r="D41" s="255" t="s">
        <v>211</v>
      </c>
      <c r="E41" s="138" t="s">
        <v>454</v>
      </c>
      <c r="F41" s="148" t="s">
        <v>14</v>
      </c>
      <c r="G41" s="195" t="s">
        <v>575</v>
      </c>
      <c r="H41" s="199" t="s">
        <v>14</v>
      </c>
    </row>
    <row r="42" spans="1:8" x14ac:dyDescent="0.2">
      <c r="A42" s="135">
        <f t="shared" si="0"/>
        <v>37</v>
      </c>
      <c r="B42" s="136" t="s">
        <v>453</v>
      </c>
      <c r="C42" s="255" t="s">
        <v>10</v>
      </c>
      <c r="D42" s="255" t="s">
        <v>211</v>
      </c>
      <c r="E42" s="138" t="s">
        <v>452</v>
      </c>
      <c r="F42" s="148" t="s">
        <v>14</v>
      </c>
      <c r="G42" s="195" t="s">
        <v>575</v>
      </c>
      <c r="H42" s="199" t="s">
        <v>14</v>
      </c>
    </row>
    <row r="43" spans="1:8" x14ac:dyDescent="0.2">
      <c r="A43" s="135">
        <f t="shared" si="0"/>
        <v>38</v>
      </c>
      <c r="B43" s="136" t="s">
        <v>451</v>
      </c>
      <c r="C43" s="255" t="s">
        <v>10</v>
      </c>
      <c r="D43" s="255" t="s">
        <v>211</v>
      </c>
      <c r="E43" s="138" t="s">
        <v>450</v>
      </c>
      <c r="F43" s="148" t="s">
        <v>14</v>
      </c>
      <c r="G43" s="195" t="s">
        <v>575</v>
      </c>
      <c r="H43" s="199" t="s">
        <v>14</v>
      </c>
    </row>
    <row r="44" spans="1:8" ht="45" customHeight="1" x14ac:dyDescent="0.2">
      <c r="A44" s="135">
        <f t="shared" si="0"/>
        <v>39</v>
      </c>
      <c r="B44" s="136" t="s">
        <v>449</v>
      </c>
      <c r="C44" s="255" t="s">
        <v>10</v>
      </c>
      <c r="D44" s="255" t="s">
        <v>211</v>
      </c>
      <c r="E44" s="138" t="s">
        <v>506</v>
      </c>
      <c r="F44" s="148" t="s">
        <v>14</v>
      </c>
      <c r="G44" s="195" t="s">
        <v>575</v>
      </c>
      <c r="H44" s="199" t="s">
        <v>14</v>
      </c>
    </row>
    <row r="45" spans="1:8" x14ac:dyDescent="0.2">
      <c r="A45" s="135">
        <f t="shared" si="0"/>
        <v>40</v>
      </c>
      <c r="B45" s="136" t="s">
        <v>448</v>
      </c>
      <c r="C45" s="252" t="s">
        <v>10</v>
      </c>
      <c r="D45" s="252" t="s">
        <v>211</v>
      </c>
      <c r="E45" s="253" t="s">
        <v>447</v>
      </c>
      <c r="F45" s="254" t="s">
        <v>14</v>
      </c>
      <c r="G45" s="195" t="s">
        <v>575</v>
      </c>
      <c r="H45" s="199" t="s">
        <v>14</v>
      </c>
    </row>
    <row r="46" spans="1:8" ht="25.5" x14ac:dyDescent="0.2">
      <c r="A46" s="135">
        <f t="shared" si="0"/>
        <v>41</v>
      </c>
      <c r="B46" s="136" t="s">
        <v>446</v>
      </c>
      <c r="C46" s="252" t="s">
        <v>10</v>
      </c>
      <c r="D46" s="252" t="s">
        <v>211</v>
      </c>
      <c r="E46" s="253" t="s">
        <v>445</v>
      </c>
      <c r="F46" s="254" t="s">
        <v>13</v>
      </c>
      <c r="G46" s="159" t="s">
        <v>537</v>
      </c>
      <c r="H46" s="199" t="s">
        <v>219</v>
      </c>
    </row>
    <row r="47" spans="1:8" x14ac:dyDescent="0.2">
      <c r="A47" s="135">
        <f t="shared" si="0"/>
        <v>42</v>
      </c>
      <c r="B47" s="136" t="s">
        <v>444</v>
      </c>
      <c r="C47" s="252" t="s">
        <v>10</v>
      </c>
      <c r="D47" s="252" t="s">
        <v>211</v>
      </c>
      <c r="E47" s="253" t="s">
        <v>443</v>
      </c>
      <c r="F47" s="254" t="s">
        <v>14</v>
      </c>
      <c r="G47" s="195" t="s">
        <v>575</v>
      </c>
      <c r="H47" s="199" t="s">
        <v>14</v>
      </c>
    </row>
    <row r="48" spans="1:8" x14ac:dyDescent="0.2">
      <c r="A48" s="135">
        <f t="shared" si="0"/>
        <v>43</v>
      </c>
      <c r="B48" s="136" t="s">
        <v>442</v>
      </c>
      <c r="C48" s="252" t="s">
        <v>10</v>
      </c>
      <c r="D48" s="252" t="s">
        <v>211</v>
      </c>
      <c r="E48" s="253" t="s">
        <v>441</v>
      </c>
      <c r="F48" s="254" t="s">
        <v>14</v>
      </c>
      <c r="G48" s="195" t="s">
        <v>575</v>
      </c>
      <c r="H48" s="199" t="s">
        <v>14</v>
      </c>
    </row>
    <row r="49" spans="1:8" x14ac:dyDescent="0.2">
      <c r="A49" s="135">
        <f t="shared" si="0"/>
        <v>44</v>
      </c>
      <c r="B49" s="136" t="s">
        <v>440</v>
      </c>
      <c r="C49" s="252" t="s">
        <v>10</v>
      </c>
      <c r="D49" s="252" t="s">
        <v>211</v>
      </c>
      <c r="E49" s="253" t="s">
        <v>439</v>
      </c>
      <c r="F49" s="254" t="s">
        <v>14</v>
      </c>
      <c r="G49" s="195" t="s">
        <v>575</v>
      </c>
      <c r="H49" s="199" t="s">
        <v>14</v>
      </c>
    </row>
    <row r="50" spans="1:8" x14ac:dyDescent="0.2">
      <c r="A50" s="135">
        <f t="shared" si="0"/>
        <v>45</v>
      </c>
      <c r="B50" s="136" t="s">
        <v>438</v>
      </c>
      <c r="C50" s="252" t="s">
        <v>10</v>
      </c>
      <c r="D50" s="252" t="s">
        <v>211</v>
      </c>
      <c r="E50" s="253" t="s">
        <v>437</v>
      </c>
      <c r="F50" s="254" t="s">
        <v>14</v>
      </c>
      <c r="G50" s="195" t="s">
        <v>575</v>
      </c>
      <c r="H50" s="199" t="s">
        <v>14</v>
      </c>
    </row>
    <row r="51" spans="1:8" ht="25.5" x14ac:dyDescent="0.2">
      <c r="A51" s="135">
        <f t="shared" si="0"/>
        <v>46</v>
      </c>
      <c r="B51" s="136" t="s">
        <v>436</v>
      </c>
      <c r="C51" s="252" t="s">
        <v>10</v>
      </c>
      <c r="D51" s="252" t="s">
        <v>211</v>
      </c>
      <c r="E51" s="253" t="s">
        <v>435</v>
      </c>
      <c r="F51" s="254" t="s">
        <v>13</v>
      </c>
      <c r="G51" s="159" t="s">
        <v>529</v>
      </c>
      <c r="H51" s="199" t="s">
        <v>219</v>
      </c>
    </row>
    <row r="52" spans="1:8" x14ac:dyDescent="0.2">
      <c r="A52" s="135">
        <f t="shared" si="0"/>
        <v>47</v>
      </c>
      <c r="B52" s="133" t="s">
        <v>434</v>
      </c>
      <c r="C52" s="139" t="s">
        <v>10</v>
      </c>
      <c r="D52" s="139" t="s">
        <v>211</v>
      </c>
      <c r="E52" s="140" t="s">
        <v>433</v>
      </c>
      <c r="F52" s="145" t="s">
        <v>14</v>
      </c>
      <c r="G52" s="195" t="s">
        <v>575</v>
      </c>
      <c r="H52" s="197" t="s">
        <v>14</v>
      </c>
    </row>
    <row r="53" spans="1:8" x14ac:dyDescent="0.2">
      <c r="A53" s="135">
        <f t="shared" si="0"/>
        <v>48</v>
      </c>
      <c r="B53" s="133" t="s">
        <v>432</v>
      </c>
      <c r="C53" s="139" t="s">
        <v>10</v>
      </c>
      <c r="D53" s="139" t="s">
        <v>211</v>
      </c>
      <c r="E53" s="140" t="s">
        <v>431</v>
      </c>
      <c r="F53" s="145" t="s">
        <v>14</v>
      </c>
      <c r="G53" s="195" t="s">
        <v>575</v>
      </c>
      <c r="H53" s="197" t="s">
        <v>14</v>
      </c>
    </row>
    <row r="54" spans="1:8" x14ac:dyDescent="0.2">
      <c r="A54" s="135">
        <f t="shared" si="0"/>
        <v>49</v>
      </c>
      <c r="B54" s="133" t="s">
        <v>430</v>
      </c>
      <c r="C54" s="139" t="s">
        <v>10</v>
      </c>
      <c r="D54" s="139" t="s">
        <v>211</v>
      </c>
      <c r="E54" s="140" t="s">
        <v>429</v>
      </c>
      <c r="F54" s="145" t="s">
        <v>14</v>
      </c>
      <c r="G54" s="195" t="s">
        <v>575</v>
      </c>
      <c r="H54" s="197" t="s">
        <v>14</v>
      </c>
    </row>
    <row r="55" spans="1:8" x14ac:dyDescent="0.2">
      <c r="A55" s="135">
        <f t="shared" si="0"/>
        <v>50</v>
      </c>
      <c r="B55" s="133" t="s">
        <v>428</v>
      </c>
      <c r="C55" s="139" t="s">
        <v>10</v>
      </c>
      <c r="D55" s="139" t="s">
        <v>211</v>
      </c>
      <c r="E55" s="140" t="s">
        <v>427</v>
      </c>
      <c r="F55" s="145" t="s">
        <v>14</v>
      </c>
      <c r="G55" s="195" t="s">
        <v>575</v>
      </c>
      <c r="H55" s="197" t="s">
        <v>14</v>
      </c>
    </row>
    <row r="56" spans="1:8" ht="55.5" customHeight="1" x14ac:dyDescent="0.2">
      <c r="A56" s="135">
        <f t="shared" si="0"/>
        <v>51</v>
      </c>
      <c r="B56" s="133" t="s">
        <v>426</v>
      </c>
      <c r="C56" s="139" t="s">
        <v>10</v>
      </c>
      <c r="D56" s="139" t="s">
        <v>211</v>
      </c>
      <c r="E56" s="140" t="s">
        <v>509</v>
      </c>
      <c r="F56" s="145" t="s">
        <v>14</v>
      </c>
      <c r="G56" s="195" t="s">
        <v>575</v>
      </c>
      <c r="H56" s="197" t="s">
        <v>14</v>
      </c>
    </row>
    <row r="57" spans="1:8" ht="29.25" customHeight="1" x14ac:dyDescent="0.2">
      <c r="A57" s="135">
        <f t="shared" si="0"/>
        <v>52</v>
      </c>
      <c r="B57" s="133" t="s">
        <v>425</v>
      </c>
      <c r="C57" s="139" t="s">
        <v>10</v>
      </c>
      <c r="D57" s="139" t="s">
        <v>211</v>
      </c>
      <c r="E57" s="140" t="s">
        <v>572</v>
      </c>
      <c r="F57" s="145" t="s">
        <v>14</v>
      </c>
      <c r="G57" s="195" t="s">
        <v>575</v>
      </c>
      <c r="H57" s="197" t="s">
        <v>14</v>
      </c>
    </row>
    <row r="58" spans="1:8" ht="27" customHeight="1" x14ac:dyDescent="0.2">
      <c r="A58" s="135">
        <f t="shared" si="0"/>
        <v>53</v>
      </c>
      <c r="B58" s="133" t="s">
        <v>424</v>
      </c>
      <c r="C58" s="139" t="s">
        <v>10</v>
      </c>
      <c r="D58" s="139" t="s">
        <v>211</v>
      </c>
      <c r="E58" s="140" t="s">
        <v>423</v>
      </c>
      <c r="F58" s="145" t="s">
        <v>14</v>
      </c>
      <c r="G58" s="195" t="s">
        <v>575</v>
      </c>
      <c r="H58" s="197" t="s">
        <v>14</v>
      </c>
    </row>
    <row r="59" spans="1:8" x14ac:dyDescent="0.2">
      <c r="A59" s="135">
        <f t="shared" si="0"/>
        <v>54</v>
      </c>
      <c r="B59" s="133" t="s">
        <v>422</v>
      </c>
      <c r="C59" s="139" t="s">
        <v>10</v>
      </c>
      <c r="D59" s="139" t="s">
        <v>211</v>
      </c>
      <c r="E59" s="140" t="s">
        <v>421</v>
      </c>
      <c r="F59" s="145" t="s">
        <v>14</v>
      </c>
      <c r="G59" s="195" t="s">
        <v>575</v>
      </c>
      <c r="H59" s="197" t="s">
        <v>14</v>
      </c>
    </row>
    <row r="60" spans="1:8" ht="27.75" customHeight="1" x14ac:dyDescent="0.2">
      <c r="A60" s="135">
        <f t="shared" si="0"/>
        <v>55</v>
      </c>
      <c r="B60" s="133" t="s">
        <v>420</v>
      </c>
      <c r="C60" s="139" t="s">
        <v>10</v>
      </c>
      <c r="D60" s="139" t="s">
        <v>211</v>
      </c>
      <c r="E60" s="140" t="s">
        <v>419</v>
      </c>
      <c r="F60" s="145" t="s">
        <v>13</v>
      </c>
      <c r="G60" s="146" t="s">
        <v>563</v>
      </c>
      <c r="H60" s="197" t="s">
        <v>219</v>
      </c>
    </row>
    <row r="61" spans="1:8" ht="63" customHeight="1" x14ac:dyDescent="0.2">
      <c r="A61" s="135">
        <f t="shared" si="0"/>
        <v>56</v>
      </c>
      <c r="B61" s="133" t="s">
        <v>268</v>
      </c>
      <c r="C61" s="137" t="s">
        <v>10</v>
      </c>
      <c r="D61" s="137" t="s">
        <v>211</v>
      </c>
      <c r="E61" s="138" t="s">
        <v>418</v>
      </c>
      <c r="F61" s="148" t="s">
        <v>13</v>
      </c>
      <c r="G61" s="146" t="s">
        <v>417</v>
      </c>
      <c r="H61" s="197" t="s">
        <v>219</v>
      </c>
    </row>
    <row r="62" spans="1:8" ht="84.75" customHeight="1" x14ac:dyDescent="0.2">
      <c r="A62" s="135">
        <f t="shared" si="0"/>
        <v>57</v>
      </c>
      <c r="B62" s="155" t="s">
        <v>538</v>
      </c>
      <c r="C62" s="137" t="s">
        <v>10</v>
      </c>
      <c r="D62" s="137" t="s">
        <v>211</v>
      </c>
      <c r="E62" s="138" t="s">
        <v>552</v>
      </c>
      <c r="F62" s="148" t="s">
        <v>13</v>
      </c>
      <c r="G62" s="159" t="s">
        <v>539</v>
      </c>
      <c r="H62" s="199" t="s">
        <v>219</v>
      </c>
    </row>
    <row r="63" spans="1:8" ht="60.75" customHeight="1" x14ac:dyDescent="0.2">
      <c r="A63" s="135">
        <f t="shared" si="0"/>
        <v>58</v>
      </c>
      <c r="B63" s="155" t="s">
        <v>540</v>
      </c>
      <c r="C63" s="137" t="s">
        <v>10</v>
      </c>
      <c r="D63" s="137" t="s">
        <v>211</v>
      </c>
      <c r="E63" s="138" t="s">
        <v>553</v>
      </c>
      <c r="F63" s="148" t="s">
        <v>13</v>
      </c>
      <c r="G63" s="159" t="s">
        <v>562</v>
      </c>
      <c r="H63" s="199" t="s">
        <v>219</v>
      </c>
    </row>
    <row r="64" spans="1:8" ht="63" customHeight="1" x14ac:dyDescent="0.2">
      <c r="A64" s="135">
        <f t="shared" si="0"/>
        <v>59</v>
      </c>
      <c r="B64" s="136" t="s">
        <v>541</v>
      </c>
      <c r="C64" s="255" t="s">
        <v>10</v>
      </c>
      <c r="D64" s="255" t="s">
        <v>211</v>
      </c>
      <c r="E64" s="138" t="s">
        <v>554</v>
      </c>
      <c r="F64" s="148" t="s">
        <v>14</v>
      </c>
      <c r="G64" s="195" t="s">
        <v>575</v>
      </c>
      <c r="H64" s="199" t="s">
        <v>14</v>
      </c>
    </row>
    <row r="65" spans="1:8" ht="45" customHeight="1" x14ac:dyDescent="0.2">
      <c r="A65" s="135">
        <f t="shared" si="0"/>
        <v>60</v>
      </c>
      <c r="B65" s="136" t="s">
        <v>556</v>
      </c>
      <c r="C65" s="255" t="s">
        <v>10</v>
      </c>
      <c r="D65" s="255" t="s">
        <v>211</v>
      </c>
      <c r="E65" s="138" t="s">
        <v>557</v>
      </c>
      <c r="F65" s="148" t="s">
        <v>13</v>
      </c>
      <c r="G65" s="159" t="s">
        <v>555</v>
      </c>
      <c r="H65" s="199" t="s">
        <v>219</v>
      </c>
    </row>
    <row r="66" spans="1:8" ht="86.25" customHeight="1" x14ac:dyDescent="0.2">
      <c r="A66" s="135">
        <f t="shared" si="0"/>
        <v>61</v>
      </c>
      <c r="B66" s="136" t="s">
        <v>542</v>
      </c>
      <c r="C66" s="255" t="s">
        <v>10</v>
      </c>
      <c r="D66" s="255" t="s">
        <v>211</v>
      </c>
      <c r="E66" s="138" t="s">
        <v>565</v>
      </c>
      <c r="F66" s="148" t="s">
        <v>13</v>
      </c>
      <c r="G66" s="159" t="s">
        <v>555</v>
      </c>
      <c r="H66" s="199" t="s">
        <v>219</v>
      </c>
    </row>
    <row r="67" spans="1:8" x14ac:dyDescent="0.2">
      <c r="A67" s="135">
        <f t="shared" si="0"/>
        <v>62</v>
      </c>
      <c r="B67" s="136" t="s">
        <v>416</v>
      </c>
      <c r="C67" s="252" t="s">
        <v>10</v>
      </c>
      <c r="D67" s="252" t="s">
        <v>211</v>
      </c>
      <c r="E67" s="253" t="s">
        <v>415</v>
      </c>
      <c r="F67" s="254" t="s">
        <v>14</v>
      </c>
      <c r="G67" s="195" t="s">
        <v>575</v>
      </c>
      <c r="H67" s="199" t="s">
        <v>14</v>
      </c>
    </row>
    <row r="68" spans="1:8" x14ac:dyDescent="0.2">
      <c r="A68" s="135">
        <f t="shared" si="0"/>
        <v>63</v>
      </c>
      <c r="B68" s="136" t="s">
        <v>414</v>
      </c>
      <c r="C68" s="252" t="s">
        <v>10</v>
      </c>
      <c r="D68" s="252" t="s">
        <v>211</v>
      </c>
      <c r="E68" s="253" t="s">
        <v>413</v>
      </c>
      <c r="F68" s="254" t="s">
        <v>14</v>
      </c>
      <c r="G68" s="195" t="s">
        <v>575</v>
      </c>
      <c r="H68" s="199" t="s">
        <v>14</v>
      </c>
    </row>
    <row r="69" spans="1:8" x14ac:dyDescent="0.2">
      <c r="A69" s="135">
        <f t="shared" si="0"/>
        <v>64</v>
      </c>
      <c r="B69" s="136" t="s">
        <v>412</v>
      </c>
      <c r="C69" s="252" t="s">
        <v>10</v>
      </c>
      <c r="D69" s="252" t="s">
        <v>211</v>
      </c>
      <c r="E69" s="253" t="s">
        <v>411</v>
      </c>
      <c r="F69" s="254" t="s">
        <v>14</v>
      </c>
      <c r="G69" s="195" t="s">
        <v>575</v>
      </c>
      <c r="H69" s="199" t="s">
        <v>14</v>
      </c>
    </row>
    <row r="70" spans="1:8" ht="25.5" x14ac:dyDescent="0.2">
      <c r="A70" s="135">
        <f t="shared" si="0"/>
        <v>65</v>
      </c>
      <c r="B70" s="136" t="s">
        <v>410</v>
      </c>
      <c r="C70" s="252" t="s">
        <v>10</v>
      </c>
      <c r="D70" s="252" t="s">
        <v>211</v>
      </c>
      <c r="E70" s="253" t="s">
        <v>409</v>
      </c>
      <c r="F70" s="254" t="s">
        <v>14</v>
      </c>
      <c r="G70" s="195" t="s">
        <v>575</v>
      </c>
      <c r="H70" s="199" t="s">
        <v>14</v>
      </c>
    </row>
    <row r="71" spans="1:8" x14ac:dyDescent="0.2">
      <c r="A71" s="135">
        <f t="shared" ref="A71:A84" si="1">ROW(A66)</f>
        <v>66</v>
      </c>
      <c r="B71" s="136" t="s">
        <v>408</v>
      </c>
      <c r="C71" s="252" t="s">
        <v>10</v>
      </c>
      <c r="D71" s="252" t="s">
        <v>211</v>
      </c>
      <c r="E71" s="253" t="s">
        <v>407</v>
      </c>
      <c r="F71" s="254" t="s">
        <v>14</v>
      </c>
      <c r="G71" s="195" t="s">
        <v>575</v>
      </c>
      <c r="H71" s="199" t="s">
        <v>14</v>
      </c>
    </row>
    <row r="72" spans="1:8" ht="26.25" customHeight="1" x14ac:dyDescent="0.2">
      <c r="A72" s="135">
        <f t="shared" si="1"/>
        <v>67</v>
      </c>
      <c r="B72" s="133" t="s">
        <v>406</v>
      </c>
      <c r="C72" s="139" t="s">
        <v>10</v>
      </c>
      <c r="D72" s="139" t="s">
        <v>211</v>
      </c>
      <c r="E72" s="140" t="s">
        <v>405</v>
      </c>
      <c r="F72" s="145" t="s">
        <v>14</v>
      </c>
      <c r="G72" s="195" t="s">
        <v>575</v>
      </c>
      <c r="H72" s="197" t="s">
        <v>14</v>
      </c>
    </row>
    <row r="73" spans="1:8" x14ac:dyDescent="0.2">
      <c r="A73" s="135">
        <f t="shared" si="1"/>
        <v>68</v>
      </c>
      <c r="B73" s="133" t="s">
        <v>404</v>
      </c>
      <c r="C73" s="139" t="s">
        <v>10</v>
      </c>
      <c r="D73" s="139" t="s">
        <v>211</v>
      </c>
      <c r="E73" s="140" t="s">
        <v>403</v>
      </c>
      <c r="F73" s="145" t="s">
        <v>14</v>
      </c>
      <c r="G73" s="195" t="s">
        <v>575</v>
      </c>
      <c r="H73" s="197" t="s">
        <v>14</v>
      </c>
    </row>
    <row r="74" spans="1:8" ht="36.75" customHeight="1" x14ac:dyDescent="0.2">
      <c r="A74" s="135">
        <f t="shared" si="1"/>
        <v>69</v>
      </c>
      <c r="B74" s="133" t="s">
        <v>402</v>
      </c>
      <c r="C74" s="139" t="s">
        <v>10</v>
      </c>
      <c r="D74" s="139" t="s">
        <v>211</v>
      </c>
      <c r="E74" s="140" t="s">
        <v>401</v>
      </c>
      <c r="F74" s="145" t="s">
        <v>14</v>
      </c>
      <c r="G74" s="195" t="s">
        <v>575</v>
      </c>
      <c r="H74" s="197" t="s">
        <v>14</v>
      </c>
    </row>
    <row r="75" spans="1:8" ht="59.25" customHeight="1" x14ac:dyDescent="0.2">
      <c r="A75" s="135">
        <f t="shared" si="1"/>
        <v>70</v>
      </c>
      <c r="B75" s="133" t="s">
        <v>400</v>
      </c>
      <c r="C75" s="139" t="s">
        <v>10</v>
      </c>
      <c r="D75" s="139" t="s">
        <v>211</v>
      </c>
      <c r="E75" s="140" t="s">
        <v>399</v>
      </c>
      <c r="F75" s="145" t="s">
        <v>13</v>
      </c>
      <c r="G75" s="146" t="s">
        <v>398</v>
      </c>
      <c r="H75" s="197" t="s">
        <v>219</v>
      </c>
    </row>
    <row r="76" spans="1:8" ht="32.25" customHeight="1" x14ac:dyDescent="0.2">
      <c r="A76" s="135">
        <f t="shared" si="1"/>
        <v>71</v>
      </c>
      <c r="B76" s="133" t="s">
        <v>397</v>
      </c>
      <c r="C76" s="139" t="s">
        <v>10</v>
      </c>
      <c r="D76" s="139" t="s">
        <v>211</v>
      </c>
      <c r="E76" s="140" t="s">
        <v>396</v>
      </c>
      <c r="F76" s="145" t="s">
        <v>14</v>
      </c>
      <c r="G76" s="195" t="s">
        <v>575</v>
      </c>
      <c r="H76" s="197" t="s">
        <v>14</v>
      </c>
    </row>
    <row r="77" spans="1:8" ht="42" customHeight="1" x14ac:dyDescent="0.2">
      <c r="A77" s="135">
        <f t="shared" si="1"/>
        <v>72</v>
      </c>
      <c r="B77" s="133" t="s">
        <v>395</v>
      </c>
      <c r="C77" s="139" t="s">
        <v>10</v>
      </c>
      <c r="D77" s="139" t="s">
        <v>211</v>
      </c>
      <c r="E77" s="140" t="s">
        <v>394</v>
      </c>
      <c r="F77" s="145" t="s">
        <v>14</v>
      </c>
      <c r="G77" s="195" t="s">
        <v>575</v>
      </c>
      <c r="H77" s="197" t="s">
        <v>14</v>
      </c>
    </row>
    <row r="78" spans="1:8" ht="33.75" customHeight="1" x14ac:dyDescent="0.2">
      <c r="A78" s="135">
        <f t="shared" si="1"/>
        <v>73</v>
      </c>
      <c r="B78" s="133" t="s">
        <v>393</v>
      </c>
      <c r="C78" s="139" t="s">
        <v>10</v>
      </c>
      <c r="D78" s="139" t="s">
        <v>211</v>
      </c>
      <c r="E78" s="140" t="s">
        <v>392</v>
      </c>
      <c r="F78" s="145" t="s">
        <v>14</v>
      </c>
      <c r="G78" s="195" t="s">
        <v>575</v>
      </c>
      <c r="H78" s="197" t="s">
        <v>14</v>
      </c>
    </row>
    <row r="79" spans="1:8" x14ac:dyDescent="0.2">
      <c r="A79" s="135">
        <f t="shared" si="1"/>
        <v>74</v>
      </c>
      <c r="B79" s="133" t="s">
        <v>391</v>
      </c>
      <c r="C79" s="139" t="s">
        <v>10</v>
      </c>
      <c r="D79" s="139" t="s">
        <v>211</v>
      </c>
      <c r="E79" s="140" t="s">
        <v>390</v>
      </c>
      <c r="F79" s="145" t="s">
        <v>14</v>
      </c>
      <c r="G79" s="195" t="s">
        <v>575</v>
      </c>
      <c r="H79" s="197" t="s">
        <v>14</v>
      </c>
    </row>
    <row r="80" spans="1:8" ht="27" customHeight="1" x14ac:dyDescent="0.2">
      <c r="A80" s="135">
        <f t="shared" si="1"/>
        <v>75</v>
      </c>
      <c r="B80" s="133" t="s">
        <v>389</v>
      </c>
      <c r="C80" s="139" t="s">
        <v>10</v>
      </c>
      <c r="D80" s="139" t="s">
        <v>211</v>
      </c>
      <c r="E80" s="140" t="s">
        <v>388</v>
      </c>
      <c r="F80" s="145" t="s">
        <v>14</v>
      </c>
      <c r="G80" s="195" t="s">
        <v>575</v>
      </c>
      <c r="H80" s="197" t="s">
        <v>14</v>
      </c>
    </row>
    <row r="81" spans="1:8" x14ac:dyDescent="0.2">
      <c r="A81" s="135">
        <f t="shared" si="1"/>
        <v>76</v>
      </c>
      <c r="B81" s="133" t="s">
        <v>387</v>
      </c>
      <c r="C81" s="139" t="s">
        <v>10</v>
      </c>
      <c r="D81" s="139" t="s">
        <v>211</v>
      </c>
      <c r="E81" s="140" t="s">
        <v>386</v>
      </c>
      <c r="F81" s="145" t="s">
        <v>14</v>
      </c>
      <c r="G81" s="195" t="s">
        <v>575</v>
      </c>
      <c r="H81" s="197" t="s">
        <v>14</v>
      </c>
    </row>
    <row r="82" spans="1:8" x14ac:dyDescent="0.2">
      <c r="A82" s="135">
        <f t="shared" si="1"/>
        <v>77</v>
      </c>
      <c r="B82" s="133" t="s">
        <v>385</v>
      </c>
      <c r="C82" s="139" t="s">
        <v>10</v>
      </c>
      <c r="D82" s="139" t="s">
        <v>211</v>
      </c>
      <c r="E82" s="140" t="s">
        <v>384</v>
      </c>
      <c r="F82" s="145" t="s">
        <v>14</v>
      </c>
      <c r="G82" s="195" t="s">
        <v>575</v>
      </c>
      <c r="H82" s="197" t="s">
        <v>14</v>
      </c>
    </row>
    <row r="83" spans="1:8" x14ac:dyDescent="0.2">
      <c r="A83" s="135">
        <f t="shared" si="1"/>
        <v>78</v>
      </c>
      <c r="B83" s="133" t="s">
        <v>383</v>
      </c>
      <c r="C83" s="139" t="s">
        <v>10</v>
      </c>
      <c r="D83" s="139" t="s">
        <v>211</v>
      </c>
      <c r="E83" s="140" t="s">
        <v>382</v>
      </c>
      <c r="F83" s="145" t="s">
        <v>14</v>
      </c>
      <c r="G83" s="195" t="s">
        <v>575</v>
      </c>
      <c r="H83" s="197" t="s">
        <v>14</v>
      </c>
    </row>
    <row r="84" spans="1:8" ht="42.75" customHeight="1" thickBot="1" x14ac:dyDescent="0.25">
      <c r="A84" s="135">
        <f t="shared" si="1"/>
        <v>79</v>
      </c>
      <c r="B84" s="133" t="s">
        <v>269</v>
      </c>
      <c r="C84" s="141" t="s">
        <v>10</v>
      </c>
      <c r="D84" s="141" t="s">
        <v>214</v>
      </c>
      <c r="E84" s="142" t="s">
        <v>270</v>
      </c>
      <c r="F84" s="149" t="s">
        <v>14</v>
      </c>
      <c r="G84" s="201" t="s">
        <v>575</v>
      </c>
      <c r="H84" s="200" t="s">
        <v>14</v>
      </c>
    </row>
    <row r="85" spans="1:8" x14ac:dyDescent="0.2">
      <c r="A85" s="124"/>
      <c r="B85" s="121"/>
      <c r="C85" s="120"/>
      <c r="D85" s="120"/>
      <c r="E85" s="119"/>
      <c r="F85" s="123"/>
      <c r="G85" s="123"/>
      <c r="H85" s="122"/>
    </row>
    <row r="86" spans="1:8" x14ac:dyDescent="0.2">
      <c r="A86" s="124"/>
      <c r="B86" s="121"/>
      <c r="C86" s="120"/>
      <c r="D86" s="120"/>
      <c r="E86" s="119"/>
      <c r="F86" s="123"/>
      <c r="G86" s="123"/>
      <c r="H86" s="122"/>
    </row>
    <row r="87" spans="1:8" x14ac:dyDescent="0.2">
      <c r="A87" s="124"/>
      <c r="B87" s="121"/>
      <c r="C87" s="120"/>
      <c r="D87" s="120"/>
      <c r="E87" s="119"/>
      <c r="F87" s="123"/>
      <c r="G87" s="123"/>
      <c r="H87" s="122"/>
    </row>
    <row r="88" spans="1:8" x14ac:dyDescent="0.2">
      <c r="A88" s="124"/>
      <c r="B88" s="121"/>
      <c r="C88" s="120"/>
      <c r="D88" s="120"/>
      <c r="E88" s="119"/>
      <c r="F88" s="123"/>
      <c r="G88" s="123"/>
      <c r="H88" s="122"/>
    </row>
    <row r="89" spans="1:8" x14ac:dyDescent="0.2">
      <c r="A89" s="124"/>
      <c r="B89" s="121"/>
      <c r="C89" s="120"/>
      <c r="D89" s="120"/>
      <c r="E89" s="119"/>
      <c r="F89" s="123"/>
      <c r="G89" s="123"/>
      <c r="H89" s="122"/>
    </row>
    <row r="90" spans="1:8" x14ac:dyDescent="0.2">
      <c r="A90" s="124"/>
      <c r="B90" s="121"/>
      <c r="C90" s="120"/>
      <c r="D90" s="120"/>
      <c r="E90" s="119"/>
      <c r="F90" s="123"/>
      <c r="G90" s="123"/>
      <c r="H90" s="122"/>
    </row>
    <row r="91" spans="1:8" x14ac:dyDescent="0.2">
      <c r="A91" s="124"/>
      <c r="B91" s="121"/>
      <c r="C91" s="120"/>
      <c r="D91" s="120"/>
      <c r="E91" s="119"/>
      <c r="F91" s="123"/>
      <c r="G91" s="123"/>
      <c r="H91" s="122"/>
    </row>
    <row r="92" spans="1:8" x14ac:dyDescent="0.2">
      <c r="A92" s="124"/>
      <c r="B92" s="121"/>
      <c r="C92" s="120"/>
      <c r="D92" s="120"/>
      <c r="E92" s="119"/>
      <c r="F92" s="123"/>
      <c r="G92" s="123"/>
      <c r="H92" s="122"/>
    </row>
    <row r="93" spans="1:8" x14ac:dyDescent="0.2">
      <c r="A93" s="124"/>
      <c r="B93" s="121"/>
      <c r="C93" s="120"/>
      <c r="D93" s="120"/>
      <c r="E93" s="119"/>
      <c r="F93" s="123"/>
      <c r="G93" s="123"/>
      <c r="H93" s="122"/>
    </row>
    <row r="94" spans="1:8" x14ac:dyDescent="0.2">
      <c r="A94" s="124"/>
      <c r="B94" s="121"/>
      <c r="C94" s="120"/>
      <c r="D94" s="120"/>
      <c r="E94" s="119"/>
      <c r="F94" s="123"/>
      <c r="G94" s="123"/>
      <c r="H94" s="122"/>
    </row>
    <row r="95" spans="1:8" x14ac:dyDescent="0.2">
      <c r="A95" s="124"/>
      <c r="B95" s="121"/>
      <c r="C95" s="120"/>
      <c r="D95" s="120"/>
      <c r="E95" s="119"/>
      <c r="F95" s="123"/>
      <c r="G95" s="123"/>
      <c r="H95" s="122"/>
    </row>
    <row r="96" spans="1:8" x14ac:dyDescent="0.2">
      <c r="A96" s="124"/>
      <c r="B96" s="121"/>
      <c r="C96" s="120"/>
      <c r="D96" s="120"/>
      <c r="E96" s="119"/>
      <c r="F96" s="123"/>
      <c r="G96" s="123"/>
      <c r="H96" s="122"/>
    </row>
    <row r="97" spans="1:8" x14ac:dyDescent="0.2">
      <c r="A97" s="124"/>
      <c r="B97" s="121"/>
      <c r="C97" s="120"/>
      <c r="D97" s="120"/>
      <c r="E97" s="119"/>
      <c r="F97" s="123"/>
      <c r="G97" s="123"/>
      <c r="H97" s="122"/>
    </row>
    <row r="98" spans="1:8" x14ac:dyDescent="0.2">
      <c r="A98" s="124"/>
      <c r="B98" s="121"/>
      <c r="C98" s="120"/>
      <c r="D98" s="120"/>
      <c r="E98" s="119"/>
      <c r="F98" s="123"/>
      <c r="G98" s="123"/>
      <c r="H98" s="122"/>
    </row>
    <row r="99" spans="1:8" x14ac:dyDescent="0.2">
      <c r="A99" s="124"/>
      <c r="B99" s="121"/>
      <c r="C99" s="120"/>
      <c r="D99" s="120"/>
      <c r="E99" s="119"/>
      <c r="F99" s="123"/>
      <c r="G99" s="123"/>
      <c r="H99" s="122"/>
    </row>
    <row r="100" spans="1:8" x14ac:dyDescent="0.2">
      <c r="A100" s="124"/>
      <c r="B100" s="121"/>
      <c r="C100" s="120"/>
      <c r="D100" s="120"/>
      <c r="E100" s="119"/>
      <c r="F100" s="123"/>
      <c r="G100" s="123"/>
      <c r="H100" s="122"/>
    </row>
    <row r="101" spans="1:8" x14ac:dyDescent="0.2">
      <c r="A101" s="124"/>
      <c r="B101" s="121"/>
      <c r="C101" s="120"/>
      <c r="D101" s="120"/>
      <c r="E101" s="119"/>
      <c r="F101" s="123"/>
      <c r="G101" s="123"/>
      <c r="H101" s="122"/>
    </row>
    <row r="102" spans="1:8" x14ac:dyDescent="0.2">
      <c r="A102" s="124"/>
      <c r="B102" s="121"/>
      <c r="C102" s="120"/>
      <c r="D102" s="120"/>
      <c r="E102" s="119"/>
      <c r="F102" s="123"/>
      <c r="G102" s="123"/>
      <c r="H102" s="122"/>
    </row>
    <row r="103" spans="1:8" x14ac:dyDescent="0.2">
      <c r="A103" s="124"/>
      <c r="B103" s="121"/>
      <c r="C103" s="120"/>
      <c r="D103" s="120"/>
      <c r="E103" s="119"/>
      <c r="F103" s="123"/>
      <c r="G103" s="123"/>
      <c r="H103" s="122"/>
    </row>
    <row r="104" spans="1:8" x14ac:dyDescent="0.2">
      <c r="B104" s="121"/>
      <c r="C104" s="120"/>
      <c r="D104" s="120"/>
      <c r="E104" s="119"/>
    </row>
  </sheetData>
  <mergeCells count="3">
    <mergeCell ref="C1:E1"/>
    <mergeCell ref="C2:E2"/>
    <mergeCell ref="F4:G4"/>
  </mergeCells>
  <printOptions horizontalCentered="1"/>
  <pageMargins left="0.25" right="0.25" top="0.75" bottom="0.5" header="0.3" footer="0.3"/>
  <pageSetup paperSize="5" scale="89" fitToHeight="0" orientation="landscape" r:id="rId1"/>
  <headerFooter>
    <oddHeader>&amp;C&amp;"Arial,Bold"&amp;14&amp;ULaws
&amp;"Arial,Regular"&amp;12&amp;U(Study Step 1: Agency Legal Directives, Plan and Resources)&amp;RJanuary 2018 PER</oddHeader>
    <oddFooter>&amp;RThe contents of this chart are considered sworn testimony from the Agency Director.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zoomScaleNormal="100" workbookViewId="0">
      <pane ySplit="4" topLeftCell="A14" activePane="bottomLeft" state="frozen"/>
      <selection pane="bottomLeft" activeCell="A3" sqref="A3"/>
    </sheetView>
  </sheetViews>
  <sheetFormatPr defaultColWidth="9.140625" defaultRowHeight="12.75" x14ac:dyDescent="0.2"/>
  <cols>
    <col min="1" max="1" width="6.42578125" style="73" bestFit="1" customWidth="1"/>
    <col min="2" max="2" width="21.42578125" style="191" customWidth="1"/>
    <col min="3" max="3" width="37.5703125" style="191" customWidth="1"/>
    <col min="4" max="4" width="25.7109375" style="73" customWidth="1"/>
    <col min="5" max="5" width="30.42578125" style="191" customWidth="1"/>
    <col min="6" max="6" width="18" style="191" customWidth="1"/>
    <col min="7" max="7" width="15.5703125" style="73" customWidth="1"/>
    <col min="8" max="8" width="10.85546875" style="73" customWidth="1"/>
    <col min="9" max="9" width="9.7109375" style="73" customWidth="1"/>
    <col min="10" max="10" width="12.140625" style="73" customWidth="1"/>
    <col min="11" max="11" width="10.42578125" style="73" customWidth="1"/>
    <col min="12" max="12" width="10.7109375" style="73" customWidth="1"/>
    <col min="13" max="13" width="35.7109375" style="191" customWidth="1"/>
    <col min="14" max="14" width="18.5703125" style="73" customWidth="1"/>
    <col min="15" max="16384" width="9.140625" style="73"/>
  </cols>
  <sheetData>
    <row r="1" spans="1:13" x14ac:dyDescent="0.2">
      <c r="B1" s="206" t="s">
        <v>0</v>
      </c>
      <c r="C1" s="582" t="s">
        <v>288</v>
      </c>
      <c r="D1" s="582"/>
      <c r="E1" s="4"/>
      <c r="F1" s="4"/>
      <c r="G1" s="19"/>
      <c r="H1" s="19"/>
      <c r="K1" s="11"/>
    </row>
    <row r="2" spans="1:13" x14ac:dyDescent="0.2">
      <c r="B2" s="206" t="s">
        <v>1</v>
      </c>
      <c r="C2" s="581">
        <v>43175</v>
      </c>
      <c r="D2" s="581"/>
      <c r="E2" s="4"/>
      <c r="F2" s="4"/>
      <c r="G2" s="19"/>
      <c r="H2" s="19"/>
      <c r="K2" s="12"/>
    </row>
    <row r="3" spans="1:13" x14ac:dyDescent="0.2">
      <c r="B3" s="207"/>
      <c r="C3" s="4"/>
      <c r="D3" s="19"/>
      <c r="E3" s="4"/>
      <c r="F3" s="4"/>
      <c r="G3" s="19"/>
      <c r="H3" s="19"/>
      <c r="K3" s="12"/>
    </row>
    <row r="4" spans="1:13" ht="140.25" x14ac:dyDescent="0.2">
      <c r="A4" s="7" t="s">
        <v>5</v>
      </c>
      <c r="B4" s="205" t="s">
        <v>31</v>
      </c>
      <c r="C4" s="205" t="s">
        <v>32</v>
      </c>
      <c r="D4" s="20" t="s">
        <v>136</v>
      </c>
      <c r="E4" s="202" t="s">
        <v>162</v>
      </c>
      <c r="F4" s="205" t="s">
        <v>262</v>
      </c>
      <c r="G4" s="60" t="s">
        <v>161</v>
      </c>
      <c r="H4" s="18" t="s">
        <v>125</v>
      </c>
      <c r="I4" s="18" t="s">
        <v>126</v>
      </c>
      <c r="J4" s="18" t="s">
        <v>120</v>
      </c>
      <c r="K4" s="18" t="s">
        <v>127</v>
      </c>
      <c r="L4" s="18" t="s">
        <v>150</v>
      </c>
      <c r="M4" s="202" t="s">
        <v>234</v>
      </c>
    </row>
    <row r="5" spans="1:13" s="50" customFormat="1" ht="102" x14ac:dyDescent="0.2">
      <c r="A5" s="75" t="s">
        <v>85</v>
      </c>
      <c r="B5" s="204" t="s">
        <v>625</v>
      </c>
      <c r="C5" s="204" t="s">
        <v>644</v>
      </c>
      <c r="D5" s="150" t="s">
        <v>231</v>
      </c>
      <c r="E5" s="203" t="s">
        <v>522</v>
      </c>
      <c r="F5" s="203" t="s">
        <v>507</v>
      </c>
      <c r="G5" s="150" t="s">
        <v>14</v>
      </c>
      <c r="H5" s="150" t="s">
        <v>14</v>
      </c>
      <c r="I5" s="150" t="s">
        <v>13</v>
      </c>
      <c r="J5" s="150" t="s">
        <v>14</v>
      </c>
      <c r="K5" s="150" t="s">
        <v>13</v>
      </c>
      <c r="L5" s="150" t="s">
        <v>13</v>
      </c>
      <c r="M5" s="204" t="s">
        <v>657</v>
      </c>
    </row>
    <row r="6" spans="1:13" s="19" customFormat="1" ht="180" customHeight="1" x14ac:dyDescent="0.2">
      <c r="A6" s="75" t="s">
        <v>49</v>
      </c>
      <c r="B6" s="260"/>
      <c r="C6" s="204" t="s">
        <v>645</v>
      </c>
      <c r="D6" s="150" t="s">
        <v>231</v>
      </c>
      <c r="E6" s="203" t="s">
        <v>523</v>
      </c>
      <c r="F6" s="203" t="s">
        <v>378</v>
      </c>
      <c r="G6" s="150" t="s">
        <v>14</v>
      </c>
      <c r="H6" s="150" t="s">
        <v>14</v>
      </c>
      <c r="I6" s="150" t="s">
        <v>13</v>
      </c>
      <c r="J6" s="150" t="s">
        <v>14</v>
      </c>
      <c r="K6" s="150" t="s">
        <v>13</v>
      </c>
      <c r="L6" s="150" t="s">
        <v>13</v>
      </c>
      <c r="M6" s="204" t="s">
        <v>658</v>
      </c>
    </row>
    <row r="7" spans="1:13" s="19" customFormat="1" ht="89.25" x14ac:dyDescent="0.2">
      <c r="A7" s="75" t="s">
        <v>519</v>
      </c>
      <c r="B7" s="260"/>
      <c r="C7" s="204" t="s">
        <v>646</v>
      </c>
      <c r="D7" s="150" t="s">
        <v>231</v>
      </c>
      <c r="E7" s="203" t="s">
        <v>524</v>
      </c>
      <c r="F7" s="203" t="s">
        <v>378</v>
      </c>
      <c r="G7" s="150" t="s">
        <v>14</v>
      </c>
      <c r="H7" s="150" t="s">
        <v>14</v>
      </c>
      <c r="I7" s="150" t="s">
        <v>13</v>
      </c>
      <c r="J7" s="150" t="s">
        <v>14</v>
      </c>
      <c r="K7" s="150" t="s">
        <v>13</v>
      </c>
      <c r="L7" s="150" t="s">
        <v>13</v>
      </c>
      <c r="M7" s="204" t="s">
        <v>647</v>
      </c>
    </row>
    <row r="8" spans="1:13" s="19" customFormat="1" ht="57.75" customHeight="1" x14ac:dyDescent="0.2">
      <c r="A8" s="75" t="s">
        <v>520</v>
      </c>
      <c r="B8" s="260"/>
      <c r="C8" s="204" t="s">
        <v>648</v>
      </c>
      <c r="D8" s="150" t="s">
        <v>231</v>
      </c>
      <c r="E8" s="203" t="s">
        <v>558</v>
      </c>
      <c r="F8" s="203" t="s">
        <v>304</v>
      </c>
      <c r="G8" s="150" t="s">
        <v>14</v>
      </c>
      <c r="H8" s="150" t="s">
        <v>14</v>
      </c>
      <c r="I8" s="150" t="s">
        <v>13</v>
      </c>
      <c r="J8" s="150" t="s">
        <v>14</v>
      </c>
      <c r="K8" s="150" t="s">
        <v>13</v>
      </c>
      <c r="L8" s="150" t="s">
        <v>14</v>
      </c>
      <c r="M8" s="537" t="s">
        <v>659</v>
      </c>
    </row>
    <row r="9" spans="1:13" s="19" customFormat="1" ht="57.75" customHeight="1" x14ac:dyDescent="0.2">
      <c r="A9" s="75" t="s">
        <v>521</v>
      </c>
      <c r="B9" s="260" t="s">
        <v>525</v>
      </c>
      <c r="C9" s="204" t="s">
        <v>619</v>
      </c>
      <c r="D9" s="150" t="s">
        <v>231</v>
      </c>
      <c r="E9" s="203" t="s">
        <v>610</v>
      </c>
      <c r="F9" s="203" t="s">
        <v>379</v>
      </c>
      <c r="G9" s="150" t="s">
        <v>14</v>
      </c>
      <c r="H9" s="150" t="s">
        <v>14</v>
      </c>
      <c r="I9" s="150" t="s">
        <v>13</v>
      </c>
      <c r="J9" s="150" t="s">
        <v>14</v>
      </c>
      <c r="K9" s="150" t="s">
        <v>13</v>
      </c>
      <c r="L9" s="150" t="s">
        <v>14</v>
      </c>
      <c r="M9" s="537" t="s">
        <v>659</v>
      </c>
    </row>
    <row r="10" spans="1:13" s="19" customFormat="1" ht="113.25" customHeight="1" x14ac:dyDescent="0.2">
      <c r="A10" s="75" t="s">
        <v>543</v>
      </c>
      <c r="B10" s="260"/>
      <c r="C10" s="204" t="s">
        <v>649</v>
      </c>
      <c r="D10" s="150" t="s">
        <v>231</v>
      </c>
      <c r="E10" s="204" t="s">
        <v>418</v>
      </c>
      <c r="F10" s="203" t="s">
        <v>303</v>
      </c>
      <c r="G10" s="150" t="s">
        <v>14</v>
      </c>
      <c r="H10" s="150" t="s">
        <v>14</v>
      </c>
      <c r="I10" s="150" t="s">
        <v>13</v>
      </c>
      <c r="J10" s="150" t="s">
        <v>14</v>
      </c>
      <c r="K10" s="150" t="s">
        <v>13</v>
      </c>
      <c r="L10" s="150" t="s">
        <v>13</v>
      </c>
      <c r="M10" s="204" t="s">
        <v>660</v>
      </c>
    </row>
    <row r="11" spans="1:13" s="157" customFormat="1" ht="148.5" customHeight="1" x14ac:dyDescent="0.2">
      <c r="A11" s="75" t="s">
        <v>544</v>
      </c>
      <c r="B11" s="260"/>
      <c r="C11" s="204" t="s">
        <v>650</v>
      </c>
      <c r="D11" s="150" t="s">
        <v>231</v>
      </c>
      <c r="E11" s="203" t="s">
        <v>559</v>
      </c>
      <c r="F11" s="203" t="s">
        <v>303</v>
      </c>
      <c r="G11" s="150" t="s">
        <v>14</v>
      </c>
      <c r="H11" s="150" t="s">
        <v>14</v>
      </c>
      <c r="I11" s="150" t="s">
        <v>13</v>
      </c>
      <c r="J11" s="150" t="s">
        <v>14</v>
      </c>
      <c r="K11" s="150" t="s">
        <v>13</v>
      </c>
      <c r="L11" s="150" t="s">
        <v>13</v>
      </c>
      <c r="M11" s="204" t="s">
        <v>661</v>
      </c>
    </row>
    <row r="12" spans="1:13" s="157" customFormat="1" ht="120" customHeight="1" x14ac:dyDescent="0.2">
      <c r="A12" s="75" t="s">
        <v>545</v>
      </c>
      <c r="B12" s="260"/>
      <c r="C12" s="204" t="s">
        <v>651</v>
      </c>
      <c r="D12" s="150" t="s">
        <v>231</v>
      </c>
      <c r="E12" s="203" t="s">
        <v>566</v>
      </c>
      <c r="F12" s="203" t="s">
        <v>303</v>
      </c>
      <c r="G12" s="150" t="s">
        <v>14</v>
      </c>
      <c r="H12" s="150" t="s">
        <v>14</v>
      </c>
      <c r="I12" s="150" t="s">
        <v>13</v>
      </c>
      <c r="J12" s="150" t="s">
        <v>14</v>
      </c>
      <c r="K12" s="150" t="s">
        <v>13</v>
      </c>
      <c r="L12" s="150" t="s">
        <v>13</v>
      </c>
      <c r="M12" s="204" t="s">
        <v>662</v>
      </c>
    </row>
    <row r="13" spans="1:13" s="19" customFormat="1" ht="34.5" customHeight="1" x14ac:dyDescent="0.2">
      <c r="A13" s="75">
        <v>2</v>
      </c>
      <c r="B13" s="204" t="s">
        <v>508</v>
      </c>
      <c r="C13" s="204" t="s">
        <v>620</v>
      </c>
      <c r="D13" s="150" t="s">
        <v>231</v>
      </c>
      <c r="E13" s="203"/>
      <c r="F13" s="203" t="s">
        <v>303</v>
      </c>
      <c r="G13" s="150" t="s">
        <v>14</v>
      </c>
      <c r="H13" s="150" t="s">
        <v>13</v>
      </c>
      <c r="I13" s="150" t="s">
        <v>13</v>
      </c>
      <c r="J13" s="150" t="s">
        <v>14</v>
      </c>
      <c r="K13" s="150" t="s">
        <v>14</v>
      </c>
      <c r="L13" s="150" t="s">
        <v>14</v>
      </c>
      <c r="M13" s="204"/>
    </row>
    <row r="14" spans="1:13" s="19" customFormat="1" ht="63.75" x14ac:dyDescent="0.2">
      <c r="A14" s="75">
        <v>3</v>
      </c>
      <c r="B14" s="204" t="s">
        <v>664</v>
      </c>
      <c r="C14" s="204" t="s">
        <v>621</v>
      </c>
      <c r="D14" s="150" t="s">
        <v>231</v>
      </c>
      <c r="E14" s="203"/>
      <c r="F14" s="203" t="s">
        <v>378</v>
      </c>
      <c r="G14" s="150" t="s">
        <v>14</v>
      </c>
      <c r="H14" s="150" t="s">
        <v>14</v>
      </c>
      <c r="I14" s="150" t="s">
        <v>13</v>
      </c>
      <c r="J14" s="150" t="s">
        <v>14</v>
      </c>
      <c r="K14" s="150" t="s">
        <v>14</v>
      </c>
      <c r="L14" s="150" t="s">
        <v>13</v>
      </c>
      <c r="M14" s="204" t="s">
        <v>623</v>
      </c>
    </row>
    <row r="15" spans="1:13" s="19" customFormat="1" ht="69.75" customHeight="1" x14ac:dyDescent="0.2">
      <c r="A15" s="75">
        <v>4</v>
      </c>
      <c r="B15" s="204" t="s">
        <v>419</v>
      </c>
      <c r="C15" s="204" t="s">
        <v>622</v>
      </c>
      <c r="D15" s="150" t="s">
        <v>231</v>
      </c>
      <c r="E15" s="203"/>
      <c r="F15" s="203" t="s">
        <v>303</v>
      </c>
      <c r="G15" s="150" t="s">
        <v>14</v>
      </c>
      <c r="H15" s="150" t="s">
        <v>14</v>
      </c>
      <c r="I15" s="150" t="s">
        <v>13</v>
      </c>
      <c r="J15" s="150" t="s">
        <v>14</v>
      </c>
      <c r="K15" s="150" t="s">
        <v>13</v>
      </c>
      <c r="L15" s="150" t="s">
        <v>14</v>
      </c>
      <c r="M15" s="204"/>
    </row>
    <row r="16" spans="1:13" s="157" customFormat="1" ht="191.25" x14ac:dyDescent="0.2">
      <c r="A16" s="75">
        <v>5</v>
      </c>
      <c r="B16" s="204" t="s">
        <v>642</v>
      </c>
      <c r="C16" s="541" t="s">
        <v>663</v>
      </c>
      <c r="D16" s="150" t="s">
        <v>231</v>
      </c>
      <c r="E16" s="203" t="s">
        <v>652</v>
      </c>
      <c r="F16" s="203" t="s">
        <v>303</v>
      </c>
      <c r="G16" s="150" t="s">
        <v>14</v>
      </c>
      <c r="H16" s="150" t="s">
        <v>14</v>
      </c>
      <c r="I16" s="150" t="s">
        <v>13</v>
      </c>
      <c r="J16" s="150" t="s">
        <v>13</v>
      </c>
      <c r="K16" s="150" t="s">
        <v>13</v>
      </c>
      <c r="L16" s="150" t="s">
        <v>14</v>
      </c>
      <c r="M16" s="204" t="s">
        <v>653</v>
      </c>
    </row>
    <row r="18" spans="1:13" x14ac:dyDescent="0.2">
      <c r="A18" s="583" t="s">
        <v>630</v>
      </c>
      <c r="B18" s="584"/>
      <c r="C18" s="584"/>
      <c r="D18" s="584"/>
      <c r="E18" s="584"/>
      <c r="F18" s="584"/>
      <c r="G18" s="584"/>
      <c r="H18" s="584"/>
      <c r="I18" s="584"/>
      <c r="J18" s="584"/>
      <c r="K18" s="584"/>
      <c r="L18" s="584"/>
      <c r="M18" s="584"/>
    </row>
    <row r="19" spans="1:13" x14ac:dyDescent="0.2">
      <c r="A19" s="584"/>
      <c r="B19" s="584"/>
      <c r="C19" s="584"/>
      <c r="D19" s="584"/>
      <c r="E19" s="584"/>
      <c r="F19" s="584"/>
      <c r="G19" s="584"/>
      <c r="H19" s="584"/>
      <c r="I19" s="584"/>
      <c r="J19" s="584"/>
      <c r="K19" s="584"/>
      <c r="L19" s="584"/>
      <c r="M19" s="584"/>
    </row>
    <row r="20" spans="1:13" x14ac:dyDescent="0.2">
      <c r="A20" s="584"/>
      <c r="B20" s="584"/>
      <c r="C20" s="584"/>
      <c r="D20" s="584"/>
      <c r="E20" s="584"/>
      <c r="F20" s="584"/>
      <c r="G20" s="584"/>
      <c r="H20" s="584"/>
      <c r="I20" s="584"/>
      <c r="J20" s="584"/>
      <c r="K20" s="584"/>
      <c r="L20" s="584"/>
      <c r="M20" s="584"/>
    </row>
    <row r="21" spans="1:13" x14ac:dyDescent="0.2">
      <c r="A21" s="584"/>
      <c r="B21" s="584"/>
      <c r="C21" s="584"/>
      <c r="D21" s="584"/>
      <c r="E21" s="584"/>
      <c r="F21" s="584"/>
      <c r="G21" s="584"/>
      <c r="H21" s="584"/>
      <c r="I21" s="584"/>
      <c r="J21" s="584"/>
      <c r="K21" s="584"/>
      <c r="L21" s="584"/>
      <c r="M21" s="584"/>
    </row>
    <row r="22" spans="1:13" x14ac:dyDescent="0.2">
      <c r="A22" s="584"/>
      <c r="B22" s="584"/>
      <c r="C22" s="584"/>
      <c r="D22" s="584"/>
      <c r="E22" s="584"/>
      <c r="F22" s="584"/>
      <c r="G22" s="584"/>
      <c r="H22" s="584"/>
      <c r="I22" s="584"/>
      <c r="J22" s="584"/>
      <c r="K22" s="584"/>
      <c r="L22" s="584"/>
      <c r="M22" s="584"/>
    </row>
    <row r="23" spans="1:13" x14ac:dyDescent="0.2">
      <c r="A23" s="584"/>
      <c r="B23" s="584"/>
      <c r="C23" s="584"/>
      <c r="D23" s="584"/>
      <c r="E23" s="584"/>
      <c r="F23" s="584"/>
      <c r="G23" s="584"/>
      <c r="H23" s="584"/>
      <c r="I23" s="584"/>
      <c r="J23" s="584"/>
      <c r="K23" s="584"/>
      <c r="L23" s="584"/>
      <c r="M23" s="584"/>
    </row>
    <row r="24" spans="1:13" x14ac:dyDescent="0.2">
      <c r="A24" s="584"/>
      <c r="B24" s="584"/>
      <c r="C24" s="584"/>
      <c r="D24" s="584"/>
      <c r="E24" s="584"/>
      <c r="F24" s="584"/>
      <c r="G24" s="584"/>
      <c r="H24" s="584"/>
      <c r="I24" s="584"/>
      <c r="J24" s="584"/>
      <c r="K24" s="584"/>
      <c r="L24" s="584"/>
      <c r="M24" s="584"/>
    </row>
    <row r="25" spans="1:13" x14ac:dyDescent="0.2">
      <c r="A25" s="584"/>
      <c r="B25" s="584"/>
      <c r="C25" s="584"/>
      <c r="D25" s="584"/>
      <c r="E25" s="584"/>
      <c r="F25" s="584"/>
      <c r="G25" s="584"/>
      <c r="H25" s="584"/>
      <c r="I25" s="584"/>
      <c r="J25" s="584"/>
      <c r="K25" s="584"/>
      <c r="L25" s="584"/>
      <c r="M25" s="584"/>
    </row>
    <row r="26" spans="1:13" x14ac:dyDescent="0.2">
      <c r="A26" s="584"/>
      <c r="B26" s="584"/>
      <c r="C26" s="584"/>
      <c r="D26" s="584"/>
      <c r="E26" s="584"/>
      <c r="F26" s="584"/>
      <c r="G26" s="584"/>
      <c r="H26" s="584"/>
      <c r="I26" s="584"/>
      <c r="J26" s="584"/>
      <c r="K26" s="584"/>
      <c r="L26" s="584"/>
      <c r="M26" s="584"/>
    </row>
    <row r="27" spans="1:13" x14ac:dyDescent="0.2">
      <c r="A27" s="584"/>
      <c r="B27" s="584"/>
      <c r="C27" s="584"/>
      <c r="D27" s="584"/>
      <c r="E27" s="584"/>
      <c r="F27" s="584"/>
      <c r="G27" s="584"/>
      <c r="H27" s="584"/>
      <c r="I27" s="584"/>
      <c r="J27" s="584"/>
      <c r="K27" s="584"/>
      <c r="L27" s="584"/>
      <c r="M27" s="584"/>
    </row>
    <row r="28" spans="1:13" x14ac:dyDescent="0.2">
      <c r="A28" s="584"/>
      <c r="B28" s="584"/>
      <c r="C28" s="584"/>
      <c r="D28" s="584"/>
      <c r="E28" s="584"/>
      <c r="F28" s="584"/>
      <c r="G28" s="584"/>
      <c r="H28" s="584"/>
      <c r="I28" s="584"/>
      <c r="J28" s="584"/>
      <c r="K28" s="584"/>
      <c r="L28" s="584"/>
      <c r="M28" s="584"/>
    </row>
    <row r="29" spans="1:13" ht="18" customHeight="1" x14ac:dyDescent="0.2">
      <c r="A29" s="584"/>
      <c r="B29" s="584"/>
      <c r="C29" s="584"/>
      <c r="D29" s="584"/>
      <c r="E29" s="584"/>
      <c r="F29" s="584"/>
      <c r="G29" s="584"/>
      <c r="H29" s="584"/>
      <c r="I29" s="584"/>
      <c r="J29" s="584"/>
      <c r="K29" s="584"/>
      <c r="L29" s="584"/>
      <c r="M29" s="584"/>
    </row>
    <row r="30" spans="1:13" x14ac:dyDescent="0.2">
      <c r="A30" s="259"/>
      <c r="B30" s="259"/>
      <c r="C30" s="259"/>
      <c r="D30" s="259"/>
      <c r="E30" s="259"/>
      <c r="F30" s="259"/>
      <c r="G30" s="259"/>
      <c r="H30" s="259"/>
      <c r="I30" s="259"/>
      <c r="J30" s="259"/>
      <c r="K30" s="259"/>
      <c r="L30" s="259"/>
      <c r="M30" s="259"/>
    </row>
    <row r="31" spans="1:13" x14ac:dyDescent="0.2">
      <c r="A31" s="259"/>
      <c r="B31" s="259"/>
      <c r="C31" s="259"/>
      <c r="D31" s="259"/>
      <c r="E31" s="259"/>
      <c r="F31" s="259"/>
      <c r="G31" s="259"/>
      <c r="H31" s="259"/>
      <c r="I31" s="259"/>
      <c r="J31" s="259"/>
      <c r="K31" s="259"/>
      <c r="L31" s="259"/>
      <c r="M31" s="259"/>
    </row>
    <row r="32" spans="1:13" x14ac:dyDescent="0.2">
      <c r="A32" s="259"/>
      <c r="B32" s="259"/>
      <c r="C32" s="259"/>
      <c r="D32" s="259"/>
      <c r="E32" s="259"/>
      <c r="F32" s="259"/>
      <c r="G32" s="259"/>
      <c r="H32" s="259"/>
      <c r="I32" s="259"/>
      <c r="J32" s="259"/>
      <c r="K32" s="259"/>
      <c r="L32" s="259"/>
      <c r="M32" s="259"/>
    </row>
    <row r="33" spans="1:13" x14ac:dyDescent="0.2">
      <c r="A33" s="259"/>
      <c r="B33" s="259"/>
      <c r="C33" s="259"/>
      <c r="D33" s="259"/>
      <c r="E33" s="259"/>
      <c r="F33" s="259"/>
      <c r="G33" s="259"/>
      <c r="H33" s="259"/>
      <c r="I33" s="259"/>
      <c r="J33" s="259"/>
      <c r="K33" s="259"/>
      <c r="L33" s="259"/>
      <c r="M33" s="259"/>
    </row>
    <row r="34" spans="1:13" x14ac:dyDescent="0.2">
      <c r="A34" s="259"/>
      <c r="B34" s="259"/>
      <c r="C34" s="259"/>
      <c r="D34" s="259"/>
      <c r="E34" s="259"/>
      <c r="F34" s="259"/>
      <c r="G34" s="259"/>
      <c r="H34" s="259"/>
      <c r="I34" s="259"/>
      <c r="J34" s="259"/>
      <c r="K34" s="259"/>
      <c r="L34" s="259"/>
      <c r="M34" s="259"/>
    </row>
    <row r="35" spans="1:13" x14ac:dyDescent="0.2">
      <c r="A35" s="259"/>
      <c r="B35" s="259"/>
      <c r="C35" s="259"/>
      <c r="D35" s="259"/>
      <c r="E35" s="259"/>
      <c r="F35" s="259"/>
      <c r="G35" s="259"/>
      <c r="H35" s="259"/>
      <c r="I35" s="259"/>
      <c r="J35" s="259"/>
      <c r="K35" s="259"/>
      <c r="L35" s="259"/>
      <c r="M35" s="259"/>
    </row>
    <row r="36" spans="1:13" x14ac:dyDescent="0.2">
      <c r="A36" s="259"/>
      <c r="B36" s="259"/>
      <c r="C36" s="259"/>
      <c r="D36" s="259"/>
      <c r="E36" s="259"/>
      <c r="F36" s="259"/>
      <c r="G36" s="259"/>
      <c r="H36" s="259"/>
      <c r="I36" s="259"/>
      <c r="J36" s="259"/>
      <c r="K36" s="259"/>
      <c r="L36" s="259"/>
      <c r="M36" s="259"/>
    </row>
    <row r="37" spans="1:13" x14ac:dyDescent="0.2">
      <c r="A37" s="259"/>
      <c r="B37" s="259"/>
      <c r="C37" s="259"/>
      <c r="D37" s="259"/>
      <c r="E37" s="259"/>
      <c r="F37" s="259"/>
      <c r="G37" s="259"/>
      <c r="H37" s="259"/>
      <c r="I37" s="259"/>
      <c r="J37" s="259"/>
      <c r="K37" s="259"/>
      <c r="L37" s="259"/>
      <c r="M37" s="259"/>
    </row>
  </sheetData>
  <mergeCells count="3">
    <mergeCell ref="C2:D2"/>
    <mergeCell ref="C1:D1"/>
    <mergeCell ref="A18:M29"/>
  </mergeCells>
  <printOptions horizontalCentered="1"/>
  <pageMargins left="0.25" right="0.25" top="0.5" bottom="0.4" header="0.3" footer="0.3"/>
  <pageSetup paperSize="5" scale="73" fitToHeight="0" orientation="landscape" r:id="rId1"/>
  <headerFooter>
    <oddHeader>&amp;C&amp;"Arial,Bold"&amp;14&amp;UDeliverables
&amp;"Arial,Regular"&amp;12&amp;U(Study Step 1: Agency Legal Directives, Plan and Resources)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8">
        <x14:dataValidation type="list" allowBlank="1" showInputMessage="1" showErrorMessage="1">
          <x14:formula1>
            <xm:f>'[3]Drop Down Options'!#REF!</xm:f>
          </x14:formula1>
          <xm:sqref>D5:D7</xm:sqref>
        </x14:dataValidation>
        <x14:dataValidation type="list" allowBlank="1" showInputMessage="1" showErrorMessage="1">
          <x14:formula1>
            <xm:f>'Drop Down Options'!$A$23:$A$24</xm:f>
          </x14:formula1>
          <xm:sqref>G5:G16</xm:sqref>
        </x14:dataValidation>
        <x14:dataValidation type="list" allowBlank="1" showInputMessage="1" showErrorMessage="1">
          <x14:formula1>
            <xm:f>'Drop Down Options'!$A$27:$A$28</xm:f>
          </x14:formula1>
          <xm:sqref>H5:H16</xm:sqref>
        </x14:dataValidation>
        <x14:dataValidation type="list" allowBlank="1" showInputMessage="1" showErrorMessage="1">
          <x14:formula1>
            <xm:f>'Drop Down Options'!$A$31:$A$32</xm:f>
          </x14:formula1>
          <xm:sqref>I5:I16</xm:sqref>
        </x14:dataValidation>
        <x14:dataValidation type="list" allowBlank="1" showInputMessage="1" showErrorMessage="1">
          <x14:formula1>
            <xm:f>'Drop Down Options'!$A$35:$A$36</xm:f>
          </x14:formula1>
          <xm:sqref>J5:J16</xm:sqref>
        </x14:dataValidation>
        <x14:dataValidation type="list" allowBlank="1" showInputMessage="1" showErrorMessage="1">
          <x14:formula1>
            <xm:f>'Drop Down Options'!$A$39:$A$40</xm:f>
          </x14:formula1>
          <xm:sqref>K5:K16</xm:sqref>
        </x14:dataValidation>
        <x14:dataValidation type="list" allowBlank="1" showInputMessage="1" showErrorMessage="1">
          <x14:formula1>
            <xm:f>'Drop Down Options'!$A$43:$A$44</xm:f>
          </x14:formula1>
          <xm:sqref>L5:L16</xm:sqref>
        </x14:dataValidation>
        <x14:dataValidation type="list" allowBlank="1" showInputMessage="1" showErrorMessage="1">
          <x14:formula1>
            <xm:f>'Drop Down Options'!$A$47:$A$49</xm:f>
          </x14:formula1>
          <xm:sqref>D8:D16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zoomScaleNormal="100" workbookViewId="0">
      <pane ySplit="4" topLeftCell="A14" activePane="bottomLeft" state="frozen"/>
      <selection pane="bottomLeft" activeCell="E14" sqref="E14"/>
    </sheetView>
  </sheetViews>
  <sheetFormatPr defaultColWidth="9.140625" defaultRowHeight="12.75" x14ac:dyDescent="0.2"/>
  <cols>
    <col min="1" max="1" width="6.42578125" style="73" bestFit="1" customWidth="1"/>
    <col min="2" max="2" width="31.28515625" style="73" customWidth="1"/>
    <col min="3" max="3" width="35.28515625" style="17" customWidth="1"/>
    <col min="4" max="4" width="29.42578125" style="73" customWidth="1"/>
    <col min="5" max="5" width="43.42578125" style="73" customWidth="1"/>
    <col min="6" max="6" width="43.85546875" style="73" customWidth="1"/>
    <col min="7" max="7" width="23.140625" style="73" customWidth="1"/>
    <col min="8" max="8" width="17.28515625" style="73" customWidth="1"/>
    <col min="9" max="9" width="10.5703125" style="73" customWidth="1"/>
    <col min="10" max="16384" width="9.140625" style="73"/>
  </cols>
  <sheetData>
    <row r="1" spans="1:13" ht="12.75" customHeight="1" x14ac:dyDescent="0.2">
      <c r="B1" s="70" t="s">
        <v>0</v>
      </c>
      <c r="C1" s="258" t="s">
        <v>288</v>
      </c>
      <c r="D1" s="19"/>
      <c r="E1" s="19"/>
    </row>
    <row r="2" spans="1:13" ht="12.75" customHeight="1" x14ac:dyDescent="0.2">
      <c r="B2" s="70" t="s">
        <v>1</v>
      </c>
      <c r="C2" s="514">
        <v>43175</v>
      </c>
      <c r="D2" s="19"/>
      <c r="E2" s="19"/>
    </row>
    <row r="3" spans="1:13" ht="13.5" customHeight="1" x14ac:dyDescent="0.2">
      <c r="A3" s="27"/>
      <c r="B3" s="19"/>
      <c r="C3" s="208"/>
      <c r="D3" s="19"/>
      <c r="E3" s="13"/>
    </row>
    <row r="4" spans="1:13" ht="106.5" customHeight="1" x14ac:dyDescent="0.2">
      <c r="A4" s="7" t="s">
        <v>5</v>
      </c>
      <c r="B4" s="20" t="s">
        <v>31</v>
      </c>
      <c r="C4" s="20" t="s">
        <v>136</v>
      </c>
      <c r="D4" s="7" t="s">
        <v>162</v>
      </c>
      <c r="E4" s="7" t="s">
        <v>37</v>
      </c>
      <c r="F4" s="7" t="s">
        <v>38</v>
      </c>
      <c r="G4" s="20" t="s">
        <v>24</v>
      </c>
      <c r="H4" s="13"/>
      <c r="I4" s="13"/>
      <c r="J4" s="13"/>
    </row>
    <row r="5" spans="1:13" ht="85.5" customHeight="1" x14ac:dyDescent="0.2">
      <c r="A5" s="75" t="str">
        <f>Deliverables!A5</f>
        <v>1A</v>
      </c>
      <c r="B5" s="49" t="str">
        <f>Deliverables!B5</f>
        <v>Legal Representation of indigent South Carolina citizens 
*See Note A for examples of services provided as part of "legal representation."</v>
      </c>
      <c r="C5" s="75" t="str">
        <f>Deliverables!D5</f>
        <v>Require</v>
      </c>
      <c r="D5" s="49" t="str">
        <f>Deliverables!E5</f>
        <v>Legal Services in Capital Murder Cases</v>
      </c>
      <c r="E5" s="151" t="s">
        <v>526</v>
      </c>
      <c r="F5" s="151" t="s">
        <v>631</v>
      </c>
      <c r="G5" s="156" t="s">
        <v>548</v>
      </c>
      <c r="H5" s="13"/>
      <c r="I5" s="13"/>
      <c r="J5" s="13"/>
    </row>
    <row r="6" spans="1:13" s="19" customFormat="1" ht="63" customHeight="1" x14ac:dyDescent="0.2">
      <c r="A6" s="75" t="str">
        <f>Deliverables!A6</f>
        <v>1B</v>
      </c>
      <c r="B6" s="60"/>
      <c r="C6" s="75" t="str">
        <f>Deliverables!D6</f>
        <v>Require</v>
      </c>
      <c r="D6" s="49" t="str">
        <f>Deliverables!E6</f>
        <v>Legal Services in criminal  cases</v>
      </c>
      <c r="E6" s="152" t="s">
        <v>526</v>
      </c>
      <c r="F6" s="156" t="s">
        <v>631</v>
      </c>
      <c r="G6" s="156" t="s">
        <v>548</v>
      </c>
    </row>
    <row r="7" spans="1:13" ht="60" customHeight="1" x14ac:dyDescent="0.2">
      <c r="A7" s="75" t="str">
        <f>Deliverables!A7</f>
        <v>1C</v>
      </c>
      <c r="B7" s="60"/>
      <c r="C7" s="75" t="str">
        <f>Deliverables!D7</f>
        <v>Require</v>
      </c>
      <c r="D7" s="49" t="str">
        <f>Deliverables!E7</f>
        <v xml:space="preserve"> Legal Services in murder  cases</v>
      </c>
      <c r="E7" s="152" t="s">
        <v>526</v>
      </c>
      <c r="F7" s="156" t="s">
        <v>631</v>
      </c>
      <c r="G7" s="156" t="s">
        <v>548</v>
      </c>
    </row>
    <row r="8" spans="1:13" ht="59.25" customHeight="1" x14ac:dyDescent="0.2">
      <c r="A8" s="75" t="str">
        <f>Deliverables!A8</f>
        <v>1D</v>
      </c>
      <c r="B8" s="60"/>
      <c r="C8" s="75" t="str">
        <f>Deliverables!D8</f>
        <v>Require</v>
      </c>
      <c r="D8" s="49" t="str">
        <f>Deliverables!E8</f>
        <v>Legal Services in process of appealing a conviction from a trial court.</v>
      </c>
      <c r="E8" s="156" t="s">
        <v>549</v>
      </c>
      <c r="F8" s="156" t="s">
        <v>631</v>
      </c>
      <c r="G8" s="156" t="s">
        <v>548</v>
      </c>
    </row>
    <row r="9" spans="1:13" ht="59.25" customHeight="1" x14ac:dyDescent="0.2">
      <c r="A9" s="75" t="str">
        <f>Deliverables!A9</f>
        <v>1E</v>
      </c>
      <c r="B9" s="60" t="str">
        <f>Deliverables!B9</f>
        <v xml:space="preserve"> </v>
      </c>
      <c r="C9" s="75" t="str">
        <f>Deliverables!D9</f>
        <v>Require</v>
      </c>
      <c r="D9" s="49" t="str">
        <f>Deliverables!E9</f>
        <v>Legal Services in Sexually Violent Predator Act cases.</v>
      </c>
      <c r="E9" s="152" t="s">
        <v>546</v>
      </c>
      <c r="F9" s="156" t="s">
        <v>631</v>
      </c>
      <c r="G9" s="156" t="s">
        <v>548</v>
      </c>
    </row>
    <row r="10" spans="1:13" ht="99.75" customHeight="1" x14ac:dyDescent="0.2">
      <c r="A10" s="75" t="str">
        <f>Deliverables!A10</f>
        <v>1F</v>
      </c>
      <c r="B10" s="513"/>
      <c r="C10" s="75" t="str">
        <f>Deliverables!D10</f>
        <v>Require</v>
      </c>
      <c r="D10" s="49" t="str">
        <f>Deliverables!E10</f>
        <v>Legal representation in child abuse and neglect cases.  Provides for appointment of legal counsel  for children, parents/legal guardians of children, or other persons subject to any judicial proceeding who cannot afford legal representation.</v>
      </c>
      <c r="E10" s="9" t="s">
        <v>560</v>
      </c>
      <c r="F10" s="156" t="s">
        <v>631</v>
      </c>
      <c r="G10" s="156" t="s">
        <v>548</v>
      </c>
    </row>
    <row r="11" spans="1:13" ht="66.75" customHeight="1" x14ac:dyDescent="0.2">
      <c r="A11" s="75" t="str">
        <f>Deliverables!A11</f>
        <v>1G</v>
      </c>
      <c r="B11" s="18"/>
      <c r="C11" s="75" t="str">
        <f>Deliverables!D11</f>
        <v>Require</v>
      </c>
      <c r="D11" s="49" t="str">
        <f>Deliverables!E11</f>
        <v>Post Conviction Relief; Legal services, costs and expenses in Post-Conviction Relief actions.</v>
      </c>
      <c r="E11" s="9" t="s">
        <v>561</v>
      </c>
      <c r="F11" s="156" t="s">
        <v>631</v>
      </c>
      <c r="G11" s="94" t="s">
        <v>548</v>
      </c>
    </row>
    <row r="12" spans="1:13" s="158" customFormat="1" ht="62.25" customHeight="1" x14ac:dyDescent="0.2">
      <c r="A12" s="75" t="str">
        <f>Deliverables!A12</f>
        <v>1H</v>
      </c>
      <c r="B12" s="513"/>
      <c r="C12" s="75" t="str">
        <f>Deliverables!D12</f>
        <v>Require</v>
      </c>
      <c r="D12" s="49" t="str">
        <f>Deliverables!E12</f>
        <v>Legal services in Termination-of-Parental-Rights Actions and Adoption Actions.</v>
      </c>
      <c r="E12" s="9" t="s">
        <v>567</v>
      </c>
      <c r="F12" s="156" t="s">
        <v>631</v>
      </c>
      <c r="G12" s="156" t="s">
        <v>548</v>
      </c>
    </row>
    <row r="13" spans="1:13" s="158" customFormat="1" ht="60.75" customHeight="1" x14ac:dyDescent="0.2">
      <c r="A13" s="75">
        <f>Deliverables!A13</f>
        <v>2</v>
      </c>
      <c r="B13" s="49" t="str">
        <f>Deliverables!B13</f>
        <v>Annual Report on Indigent Defense System</v>
      </c>
      <c r="C13" s="75" t="str">
        <f>Deliverables!D13</f>
        <v>Require</v>
      </c>
      <c r="D13" s="49"/>
      <c r="E13" s="94" t="s">
        <v>510</v>
      </c>
      <c r="F13" s="153" t="s">
        <v>632</v>
      </c>
      <c r="G13" s="156" t="s">
        <v>548</v>
      </c>
    </row>
    <row r="14" spans="1:13" ht="63.75" x14ac:dyDescent="0.2">
      <c r="A14" s="75">
        <f>Deliverables!A14</f>
        <v>3</v>
      </c>
      <c r="B14" s="49" t="str">
        <f>Deliverables!B14</f>
        <v>Court costs and expenses from indigent South Carolina citizens</v>
      </c>
      <c r="C14" s="75" t="str">
        <f>Deliverables!D14</f>
        <v>Require</v>
      </c>
      <c r="D14" s="49"/>
      <c r="E14" s="154" t="s">
        <v>686</v>
      </c>
      <c r="F14" s="154" t="s">
        <v>633</v>
      </c>
      <c r="G14" s="154" t="s">
        <v>527</v>
      </c>
    </row>
    <row r="15" spans="1:13" ht="63.75" x14ac:dyDescent="0.2">
      <c r="A15" s="75">
        <f>Deliverables!A15</f>
        <v>4</v>
      </c>
      <c r="B15" s="49" t="str">
        <f>Deliverables!B15</f>
        <v>Capital case post-conviction relief procedures - provides for appointment of counsel for indigent applicants</v>
      </c>
      <c r="C15" s="75" t="str">
        <f>Deliverables!D15</f>
        <v>Require</v>
      </c>
      <c r="D15" s="49"/>
      <c r="E15" s="156" t="s">
        <v>547</v>
      </c>
      <c r="F15" s="156" t="s">
        <v>634</v>
      </c>
      <c r="G15" s="154" t="s">
        <v>527</v>
      </c>
    </row>
    <row r="16" spans="1:13" s="157" customFormat="1" ht="92.25" customHeight="1" x14ac:dyDescent="0.2">
      <c r="A16" s="75">
        <v>5</v>
      </c>
      <c r="B16" s="204" t="s">
        <v>642</v>
      </c>
      <c r="C16" s="75" t="str">
        <f>Deliverables!D16</f>
        <v>Require</v>
      </c>
      <c r="D16" s="49"/>
      <c r="E16" s="49" t="s">
        <v>656</v>
      </c>
      <c r="F16" s="49" t="s">
        <v>655</v>
      </c>
      <c r="G16" s="9" t="s">
        <v>548</v>
      </c>
      <c r="H16" s="540"/>
      <c r="I16" s="538"/>
      <c r="J16" s="538"/>
      <c r="K16" s="538"/>
      <c r="L16" s="538"/>
      <c r="M16" s="539"/>
    </row>
    <row r="17" spans="1:13" s="534" customFormat="1" x14ac:dyDescent="0.2">
      <c r="B17" s="535"/>
      <c r="C17" s="535"/>
      <c r="E17" s="535"/>
      <c r="F17" s="535"/>
      <c r="M17" s="535"/>
    </row>
    <row r="18" spans="1:13" s="544" customFormat="1" x14ac:dyDescent="0.2">
      <c r="A18" s="583" t="s">
        <v>630</v>
      </c>
      <c r="B18" s="585"/>
      <c r="C18" s="585"/>
      <c r="D18" s="585"/>
      <c r="E18" s="585"/>
      <c r="F18" s="585"/>
      <c r="G18" s="585"/>
      <c r="H18" s="545"/>
      <c r="I18" s="545"/>
      <c r="J18" s="545"/>
      <c r="K18" s="545"/>
      <c r="L18" s="545"/>
      <c r="M18" s="545"/>
    </row>
    <row r="19" spans="1:13" s="544" customFormat="1" x14ac:dyDescent="0.2">
      <c r="A19" s="585"/>
      <c r="B19" s="585"/>
      <c r="C19" s="585"/>
      <c r="D19" s="585"/>
      <c r="E19" s="585"/>
      <c r="F19" s="585"/>
      <c r="G19" s="585"/>
      <c r="H19" s="545"/>
      <c r="I19" s="545"/>
      <c r="J19" s="545"/>
      <c r="K19" s="545"/>
      <c r="L19" s="545"/>
      <c r="M19" s="545"/>
    </row>
    <row r="20" spans="1:13" s="544" customFormat="1" x14ac:dyDescent="0.2">
      <c r="A20" s="585"/>
      <c r="B20" s="585"/>
      <c r="C20" s="585"/>
      <c r="D20" s="585"/>
      <c r="E20" s="585"/>
      <c r="F20" s="585"/>
      <c r="G20" s="585"/>
      <c r="H20" s="545"/>
      <c r="I20" s="545"/>
      <c r="J20" s="545"/>
      <c r="K20" s="545"/>
      <c r="L20" s="545"/>
      <c r="M20" s="545"/>
    </row>
    <row r="21" spans="1:13" s="544" customFormat="1" x14ac:dyDescent="0.2">
      <c r="A21" s="585"/>
      <c r="B21" s="585"/>
      <c r="C21" s="585"/>
      <c r="D21" s="585"/>
      <c r="E21" s="585"/>
      <c r="F21" s="585"/>
      <c r="G21" s="585"/>
      <c r="H21" s="545"/>
      <c r="I21" s="545"/>
      <c r="J21" s="545"/>
      <c r="K21" s="545"/>
      <c r="L21" s="545"/>
      <c r="M21" s="545"/>
    </row>
    <row r="22" spans="1:13" s="544" customFormat="1" x14ac:dyDescent="0.2">
      <c r="A22" s="585"/>
      <c r="B22" s="585"/>
      <c r="C22" s="585"/>
      <c r="D22" s="585"/>
      <c r="E22" s="585"/>
      <c r="F22" s="585"/>
      <c r="G22" s="585"/>
      <c r="H22" s="545"/>
      <c r="I22" s="545"/>
      <c r="J22" s="545"/>
      <c r="K22" s="545"/>
      <c r="L22" s="545"/>
      <c r="M22" s="545"/>
    </row>
    <row r="23" spans="1:13" s="544" customFormat="1" x14ac:dyDescent="0.2">
      <c r="A23" s="585"/>
      <c r="B23" s="585"/>
      <c r="C23" s="585"/>
      <c r="D23" s="585"/>
      <c r="E23" s="585"/>
      <c r="F23" s="585"/>
      <c r="G23" s="585"/>
      <c r="H23" s="545"/>
      <c r="I23" s="545"/>
      <c r="J23" s="545"/>
      <c r="K23" s="545"/>
      <c r="L23" s="545"/>
      <c r="M23" s="545"/>
    </row>
    <row r="24" spans="1:13" s="544" customFormat="1" x14ac:dyDescent="0.2">
      <c r="A24" s="585"/>
      <c r="B24" s="585"/>
      <c r="C24" s="585"/>
      <c r="D24" s="585"/>
      <c r="E24" s="585"/>
      <c r="F24" s="585"/>
      <c r="G24" s="585"/>
      <c r="H24" s="545"/>
      <c r="I24" s="545"/>
      <c r="J24" s="545"/>
      <c r="K24" s="545"/>
      <c r="L24" s="545"/>
      <c r="M24" s="545"/>
    </row>
    <row r="25" spans="1:13" s="544" customFormat="1" x14ac:dyDescent="0.2">
      <c r="A25" s="585"/>
      <c r="B25" s="585"/>
      <c r="C25" s="585"/>
      <c r="D25" s="585"/>
      <c r="E25" s="585"/>
      <c r="F25" s="585"/>
      <c r="G25" s="585"/>
      <c r="H25" s="545"/>
      <c r="I25" s="545"/>
      <c r="J25" s="545"/>
      <c r="K25" s="545"/>
      <c r="L25" s="545"/>
      <c r="M25" s="545"/>
    </row>
    <row r="26" spans="1:13" s="544" customFormat="1" x14ac:dyDescent="0.2">
      <c r="A26" s="585"/>
      <c r="B26" s="585"/>
      <c r="C26" s="585"/>
      <c r="D26" s="585"/>
      <c r="E26" s="585"/>
      <c r="F26" s="585"/>
      <c r="G26" s="585"/>
      <c r="H26" s="545"/>
      <c r="I26" s="545"/>
      <c r="J26" s="545"/>
      <c r="K26" s="545"/>
      <c r="L26" s="545"/>
      <c r="M26" s="545"/>
    </row>
    <row r="27" spans="1:13" s="544" customFormat="1" x14ac:dyDescent="0.2">
      <c r="A27" s="585"/>
      <c r="B27" s="585"/>
      <c r="C27" s="585"/>
      <c r="D27" s="585"/>
      <c r="E27" s="585"/>
      <c r="F27" s="585"/>
      <c r="G27" s="585"/>
      <c r="H27" s="545"/>
      <c r="I27" s="545"/>
      <c r="J27" s="545"/>
      <c r="K27" s="545"/>
      <c r="L27" s="545"/>
      <c r="M27" s="545"/>
    </row>
    <row r="28" spans="1:13" s="544" customFormat="1" x14ac:dyDescent="0.2">
      <c r="A28" s="585"/>
      <c r="B28" s="585"/>
      <c r="C28" s="585"/>
      <c r="D28" s="585"/>
      <c r="E28" s="585"/>
      <c r="F28" s="585"/>
      <c r="G28" s="585"/>
      <c r="H28" s="545"/>
      <c r="I28" s="545"/>
      <c r="J28" s="545"/>
      <c r="K28" s="545"/>
      <c r="L28" s="545"/>
      <c r="M28" s="545"/>
    </row>
    <row r="29" spans="1:13" s="544" customFormat="1" ht="18" customHeight="1" x14ac:dyDescent="0.2">
      <c r="A29" s="585"/>
      <c r="B29" s="585"/>
      <c r="C29" s="585"/>
      <c r="D29" s="585"/>
      <c r="E29" s="585"/>
      <c r="F29" s="585"/>
      <c r="G29" s="585"/>
      <c r="H29" s="545"/>
      <c r="I29" s="545"/>
      <c r="J29" s="545"/>
      <c r="K29" s="545"/>
      <c r="L29" s="545"/>
      <c r="M29" s="545"/>
    </row>
    <row r="30" spans="1:13" s="544" customFormat="1" x14ac:dyDescent="0.2">
      <c r="C30" s="34"/>
    </row>
    <row r="31" spans="1:13" s="544" customFormat="1" x14ac:dyDescent="0.2">
      <c r="C31" s="34"/>
    </row>
    <row r="32" spans="1:13" s="544" customFormat="1" x14ac:dyDescent="0.2">
      <c r="C32" s="34"/>
    </row>
    <row r="33" spans="3:3" s="544" customFormat="1" x14ac:dyDescent="0.2">
      <c r="C33" s="34"/>
    </row>
  </sheetData>
  <mergeCells count="1">
    <mergeCell ref="A18:G29"/>
  </mergeCells>
  <printOptions horizontalCentered="1"/>
  <pageMargins left="0.25" right="0.25" top="0.75" bottom="0.5" header="0.3" footer="0.3"/>
  <pageSetup paperSize="5" scale="76" fitToHeight="0" orientation="landscape" r:id="rId1"/>
  <headerFooter>
    <oddHeader>&amp;C&amp;"Arial,Bold"&amp;14&amp;UDeliverables - Potential Harms&amp;"Arial,Regular"&amp;10&amp;U
&amp;12(Study Step 1: Agency Legal Directives, Plan and Resources)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'Drop Down Options'!$A$43:$A$44</xm:f>
          </x14:formula1>
          <xm:sqref>L16</xm:sqref>
        </x14:dataValidation>
        <x14:dataValidation type="list" allowBlank="1" showInputMessage="1" showErrorMessage="1">
          <x14:formula1>
            <xm:f>'Drop Down Options'!$A$39:$A$40</xm:f>
          </x14:formula1>
          <xm:sqref>K16</xm:sqref>
        </x14:dataValidation>
        <x14:dataValidation type="list" allowBlank="1" showInputMessage="1" showErrorMessage="1">
          <x14:formula1>
            <xm:f>'Drop Down Options'!$A$35:$A$36</xm:f>
          </x14:formula1>
          <xm:sqref>J16</xm:sqref>
        </x14:dataValidation>
        <x14:dataValidation type="list" allowBlank="1" showInputMessage="1" showErrorMessage="1">
          <x14:formula1>
            <xm:f>'Drop Down Options'!$A$31:$A$32</xm:f>
          </x14:formula1>
          <xm:sqref>I16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zoomScaleNormal="100" workbookViewId="0">
      <selection activeCell="C4" sqref="C4"/>
    </sheetView>
  </sheetViews>
  <sheetFormatPr defaultColWidth="9.140625" defaultRowHeight="12.75" x14ac:dyDescent="0.2"/>
  <cols>
    <col min="1" max="1" width="40.28515625" style="73" customWidth="1"/>
    <col min="2" max="2" width="24.5703125" style="73" customWidth="1"/>
    <col min="3" max="3" width="9.140625" style="73" bestFit="1" customWidth="1"/>
    <col min="4" max="4" width="12.140625" style="78" customWidth="1"/>
    <col min="5" max="5" width="22" style="73" customWidth="1"/>
    <col min="6" max="6" width="24.28515625" style="73" customWidth="1"/>
    <col min="7" max="7" width="28.5703125" style="73" customWidth="1"/>
    <col min="8" max="8" width="24.85546875" style="73" customWidth="1"/>
    <col min="9" max="9" width="32.7109375" style="73" customWidth="1"/>
    <col min="10" max="16384" width="9.140625" style="73"/>
  </cols>
  <sheetData>
    <row r="1" spans="1:9" x14ac:dyDescent="0.2">
      <c r="A1" s="1" t="s">
        <v>0</v>
      </c>
      <c r="B1" s="603" t="s">
        <v>288</v>
      </c>
      <c r="C1" s="603"/>
      <c r="D1" s="603"/>
    </row>
    <row r="2" spans="1:9" x14ac:dyDescent="0.2">
      <c r="A2" s="1" t="s">
        <v>1</v>
      </c>
      <c r="B2" s="581">
        <v>43175</v>
      </c>
      <c r="C2" s="581"/>
      <c r="D2" s="581"/>
    </row>
    <row r="3" spans="1:9" x14ac:dyDescent="0.2">
      <c r="A3" s="24" t="s">
        <v>20</v>
      </c>
      <c r="B3" s="5"/>
      <c r="C3" s="5"/>
    </row>
    <row r="4" spans="1:9" ht="63.75" x14ac:dyDescent="0.2">
      <c r="A4" s="7" t="s">
        <v>137</v>
      </c>
      <c r="B4" s="94" t="s">
        <v>302</v>
      </c>
      <c r="C4" s="19"/>
    </row>
    <row r="6" spans="1:9" ht="82.5" customHeight="1" thickBot="1" x14ac:dyDescent="0.25">
      <c r="A6" s="82" t="s">
        <v>23</v>
      </c>
      <c r="B6" s="82" t="s">
        <v>235</v>
      </c>
      <c r="C6" s="114" t="s">
        <v>124</v>
      </c>
      <c r="D6" s="85" t="s">
        <v>247</v>
      </c>
      <c r="E6" s="82" t="s">
        <v>236</v>
      </c>
      <c r="F6" s="82" t="s">
        <v>237</v>
      </c>
      <c r="G6" s="82" t="s">
        <v>260</v>
      </c>
      <c r="H6" s="83" t="s">
        <v>261</v>
      </c>
      <c r="I6" s="209" t="s">
        <v>576</v>
      </c>
    </row>
    <row r="7" spans="1:9" ht="22.5" customHeight="1" x14ac:dyDescent="0.2">
      <c r="A7" s="592" t="s">
        <v>303</v>
      </c>
      <c r="B7" s="595" t="s">
        <v>643</v>
      </c>
      <c r="C7" s="106" t="s">
        <v>121</v>
      </c>
      <c r="D7" s="500">
        <v>0</v>
      </c>
      <c r="E7" s="508" t="s">
        <v>14</v>
      </c>
      <c r="F7" s="508" t="s">
        <v>14</v>
      </c>
      <c r="G7" s="508" t="s">
        <v>13</v>
      </c>
      <c r="H7" s="508" t="s">
        <v>574</v>
      </c>
      <c r="I7" s="600" t="s">
        <v>618</v>
      </c>
    </row>
    <row r="8" spans="1:9" ht="22.5" customHeight="1" x14ac:dyDescent="0.2">
      <c r="A8" s="593"/>
      <c r="B8" s="582"/>
      <c r="C8" s="107" t="s">
        <v>122</v>
      </c>
      <c r="D8" s="501">
        <f>1/11</f>
        <v>9.0909090909090912E-2</v>
      </c>
      <c r="E8" s="509" t="s">
        <v>14</v>
      </c>
      <c r="F8" s="509" t="s">
        <v>14</v>
      </c>
      <c r="G8" s="509" t="s">
        <v>13</v>
      </c>
      <c r="H8" s="509" t="s">
        <v>574</v>
      </c>
      <c r="I8" s="601"/>
    </row>
    <row r="9" spans="1:9" ht="22.5" customHeight="1" thickBot="1" x14ac:dyDescent="0.25">
      <c r="A9" s="594"/>
      <c r="B9" s="596"/>
      <c r="C9" s="108" t="s">
        <v>123</v>
      </c>
      <c r="D9" s="502">
        <f>2/11</f>
        <v>0.18181818181818182</v>
      </c>
      <c r="E9" s="510" t="s">
        <v>14</v>
      </c>
      <c r="F9" s="510" t="s">
        <v>14</v>
      </c>
      <c r="G9" s="510" t="s">
        <v>13</v>
      </c>
      <c r="H9" s="510" t="s">
        <v>574</v>
      </c>
      <c r="I9" s="602"/>
    </row>
    <row r="10" spans="1:9" ht="25.5" customHeight="1" x14ac:dyDescent="0.2">
      <c r="A10" s="598" t="s">
        <v>304</v>
      </c>
      <c r="B10" s="599" t="s">
        <v>307</v>
      </c>
      <c r="C10" s="109" t="s">
        <v>121</v>
      </c>
      <c r="D10" s="503">
        <f>4/21.5</f>
        <v>0.18604651162790697</v>
      </c>
      <c r="E10" s="511" t="s">
        <v>14</v>
      </c>
      <c r="F10" s="511" t="s">
        <v>14</v>
      </c>
      <c r="G10" s="511" t="s">
        <v>13</v>
      </c>
      <c r="H10" s="511" t="s">
        <v>574</v>
      </c>
      <c r="I10" s="600" t="s">
        <v>618</v>
      </c>
    </row>
    <row r="11" spans="1:9" s="62" customFormat="1" ht="25.5" customHeight="1" x14ac:dyDescent="0.2">
      <c r="A11" s="593"/>
      <c r="B11" s="582"/>
      <c r="C11" s="110" t="s">
        <v>122</v>
      </c>
      <c r="D11" s="504">
        <f>5/21.5</f>
        <v>0.23255813953488372</v>
      </c>
      <c r="E11" s="75" t="s">
        <v>14</v>
      </c>
      <c r="F11" s="75" t="s">
        <v>14</v>
      </c>
      <c r="G11" s="75" t="s">
        <v>13</v>
      </c>
      <c r="H11" s="75" t="s">
        <v>574</v>
      </c>
      <c r="I11" s="601"/>
    </row>
    <row r="12" spans="1:9" s="62" customFormat="1" ht="25.5" customHeight="1" thickBot="1" x14ac:dyDescent="0.25">
      <c r="A12" s="594"/>
      <c r="B12" s="596"/>
      <c r="C12" s="111" t="s">
        <v>123</v>
      </c>
      <c r="D12" s="505">
        <f>6/21.5</f>
        <v>0.27906976744186046</v>
      </c>
      <c r="E12" s="512" t="s">
        <v>14</v>
      </c>
      <c r="F12" s="512" t="s">
        <v>14</v>
      </c>
      <c r="G12" s="512" t="s">
        <v>13</v>
      </c>
      <c r="H12" s="512" t="s">
        <v>574</v>
      </c>
      <c r="I12" s="602"/>
    </row>
    <row r="13" spans="1:9" s="62" customFormat="1" ht="27" customHeight="1" x14ac:dyDescent="0.2">
      <c r="A13" s="592" t="s">
        <v>305</v>
      </c>
      <c r="B13" s="595" t="s">
        <v>308</v>
      </c>
      <c r="C13" s="106" t="s">
        <v>121</v>
      </c>
      <c r="D13" s="500">
        <v>6.2500000000000001E-4</v>
      </c>
      <c r="E13" s="508" t="s">
        <v>14</v>
      </c>
      <c r="F13" s="508" t="s">
        <v>14</v>
      </c>
      <c r="G13" s="508" t="s">
        <v>13</v>
      </c>
      <c r="H13" s="508" t="s">
        <v>245</v>
      </c>
      <c r="I13" s="261"/>
    </row>
    <row r="14" spans="1:9" s="62" customFormat="1" ht="27" customHeight="1" x14ac:dyDescent="0.2">
      <c r="A14" s="593"/>
      <c r="B14" s="582"/>
      <c r="C14" s="107" t="s">
        <v>122</v>
      </c>
      <c r="D14" s="501">
        <f>7/32</f>
        <v>0.21875</v>
      </c>
      <c r="E14" s="509" t="s">
        <v>14</v>
      </c>
      <c r="F14" s="509" t="s">
        <v>14</v>
      </c>
      <c r="G14" s="509" t="s">
        <v>13</v>
      </c>
      <c r="H14" s="509" t="s">
        <v>245</v>
      </c>
      <c r="I14" s="262"/>
    </row>
    <row r="15" spans="1:9" s="62" customFormat="1" ht="27" customHeight="1" thickBot="1" x14ac:dyDescent="0.25">
      <c r="A15" s="594"/>
      <c r="B15" s="596"/>
      <c r="C15" s="108" t="s">
        <v>123</v>
      </c>
      <c r="D15" s="502">
        <f>9/32</f>
        <v>0.28125</v>
      </c>
      <c r="E15" s="510" t="s">
        <v>14</v>
      </c>
      <c r="F15" s="510" t="s">
        <v>14</v>
      </c>
      <c r="G15" s="510" t="s">
        <v>13</v>
      </c>
      <c r="H15" s="510" t="s">
        <v>245</v>
      </c>
      <c r="I15" s="263"/>
    </row>
    <row r="16" spans="1:9" s="62" customFormat="1" ht="22.5" customHeight="1" x14ac:dyDescent="0.2">
      <c r="A16" s="598" t="s">
        <v>306</v>
      </c>
      <c r="B16" s="599" t="s">
        <v>309</v>
      </c>
      <c r="C16" s="112" t="s">
        <v>121</v>
      </c>
      <c r="D16" s="506">
        <f>1/5</f>
        <v>0.2</v>
      </c>
      <c r="E16" s="511" t="s">
        <v>14</v>
      </c>
      <c r="F16" s="511" t="s">
        <v>14</v>
      </c>
      <c r="G16" s="511" t="s">
        <v>13</v>
      </c>
      <c r="H16" s="511" t="s">
        <v>574</v>
      </c>
      <c r="I16" s="600" t="s">
        <v>618</v>
      </c>
    </row>
    <row r="17" spans="1:9" s="62" customFormat="1" ht="22.5" customHeight="1" x14ac:dyDescent="0.2">
      <c r="A17" s="593"/>
      <c r="B17" s="582"/>
      <c r="C17" s="110" t="s">
        <v>122</v>
      </c>
      <c r="D17" s="504">
        <v>0</v>
      </c>
      <c r="E17" s="75" t="s">
        <v>14</v>
      </c>
      <c r="F17" s="75" t="s">
        <v>14</v>
      </c>
      <c r="G17" s="75" t="s">
        <v>13</v>
      </c>
      <c r="H17" s="75" t="s">
        <v>574</v>
      </c>
      <c r="I17" s="601"/>
    </row>
    <row r="18" spans="1:9" ht="22.5" customHeight="1" thickBot="1" x14ac:dyDescent="0.25">
      <c r="A18" s="594"/>
      <c r="B18" s="596"/>
      <c r="C18" s="113" t="s">
        <v>123</v>
      </c>
      <c r="D18" s="507">
        <f>1/5</f>
        <v>0.2</v>
      </c>
      <c r="E18" s="512" t="s">
        <v>14</v>
      </c>
      <c r="F18" s="512" t="s">
        <v>14</v>
      </c>
      <c r="G18" s="512" t="s">
        <v>13</v>
      </c>
      <c r="H18" s="512" t="s">
        <v>574</v>
      </c>
      <c r="I18" s="602"/>
    </row>
    <row r="19" spans="1:9" hidden="1" x14ac:dyDescent="0.2">
      <c r="A19" s="597"/>
      <c r="B19" s="597"/>
      <c r="C19" s="115" t="s">
        <v>121</v>
      </c>
      <c r="D19" s="116"/>
      <c r="E19" s="76"/>
      <c r="F19" s="76"/>
      <c r="G19" s="76"/>
      <c r="H19" s="76"/>
    </row>
    <row r="20" spans="1:9" hidden="1" x14ac:dyDescent="0.2">
      <c r="A20" s="587"/>
      <c r="B20" s="587"/>
      <c r="C20" s="55" t="s">
        <v>122</v>
      </c>
      <c r="D20" s="87"/>
      <c r="E20" s="76"/>
      <c r="F20" s="56"/>
      <c r="G20" s="76"/>
      <c r="H20" s="56"/>
    </row>
    <row r="21" spans="1:9" ht="13.5" hidden="1" thickBot="1" x14ac:dyDescent="0.25">
      <c r="A21" s="588"/>
      <c r="B21" s="588"/>
      <c r="C21" s="58" t="s">
        <v>123</v>
      </c>
      <c r="D21" s="91"/>
      <c r="E21" s="76"/>
      <c r="F21" s="76"/>
      <c r="G21" s="76"/>
      <c r="H21" s="76"/>
    </row>
    <row r="22" spans="1:9" hidden="1" x14ac:dyDescent="0.2">
      <c r="A22" s="589"/>
      <c r="B22" s="589"/>
      <c r="C22" s="63" t="s">
        <v>121</v>
      </c>
      <c r="D22" s="90"/>
      <c r="E22" s="52"/>
      <c r="F22" s="52"/>
      <c r="G22" s="52"/>
      <c r="H22" s="52"/>
    </row>
    <row r="23" spans="1:9" hidden="1" x14ac:dyDescent="0.2">
      <c r="A23" s="590"/>
      <c r="B23" s="590"/>
      <c r="C23" s="61" t="s">
        <v>122</v>
      </c>
      <c r="D23" s="89"/>
      <c r="E23" s="77"/>
      <c r="F23" s="49"/>
      <c r="G23" s="77"/>
      <c r="H23" s="49"/>
    </row>
    <row r="24" spans="1:9" ht="13.5" hidden="1" thickBot="1" x14ac:dyDescent="0.25">
      <c r="A24" s="591"/>
      <c r="B24" s="591"/>
      <c r="C24" s="74" t="s">
        <v>123</v>
      </c>
      <c r="D24" s="92"/>
      <c r="E24" s="77"/>
      <c r="F24" s="77"/>
      <c r="G24" s="77"/>
      <c r="H24" s="77"/>
    </row>
    <row r="25" spans="1:9" hidden="1" x14ac:dyDescent="0.2">
      <c r="A25" s="586"/>
      <c r="B25" s="586"/>
      <c r="C25" s="53" t="s">
        <v>121</v>
      </c>
      <c r="D25" s="86"/>
      <c r="E25" s="54"/>
      <c r="F25" s="54"/>
      <c r="G25" s="54"/>
      <c r="H25" s="54"/>
    </row>
    <row r="26" spans="1:9" hidden="1" x14ac:dyDescent="0.2">
      <c r="A26" s="587"/>
      <c r="B26" s="587"/>
      <c r="C26" s="55" t="s">
        <v>122</v>
      </c>
      <c r="D26" s="87"/>
      <c r="E26" s="76"/>
      <c r="F26" s="56"/>
      <c r="G26" s="76"/>
      <c r="H26" s="56"/>
    </row>
    <row r="27" spans="1:9" ht="13.5" hidden="1" thickBot="1" x14ac:dyDescent="0.25">
      <c r="A27" s="588"/>
      <c r="B27" s="588"/>
      <c r="C27" s="58" t="s">
        <v>123</v>
      </c>
      <c r="D27" s="91"/>
      <c r="E27" s="76"/>
      <c r="F27" s="76"/>
      <c r="G27" s="76"/>
      <c r="H27" s="76"/>
    </row>
    <row r="28" spans="1:9" hidden="1" x14ac:dyDescent="0.2">
      <c r="A28" s="589"/>
      <c r="B28" s="589"/>
      <c r="C28" s="63" t="s">
        <v>121</v>
      </c>
      <c r="D28" s="90"/>
      <c r="E28" s="52"/>
      <c r="F28" s="52"/>
      <c r="G28" s="52"/>
      <c r="H28" s="52"/>
    </row>
    <row r="29" spans="1:9" hidden="1" x14ac:dyDescent="0.2">
      <c r="A29" s="590"/>
      <c r="B29" s="590"/>
      <c r="C29" s="61" t="s">
        <v>122</v>
      </c>
      <c r="D29" s="89"/>
      <c r="E29" s="77"/>
      <c r="F29" s="49"/>
      <c r="G29" s="77"/>
      <c r="H29" s="49"/>
    </row>
    <row r="30" spans="1:9" ht="13.5" hidden="1" thickBot="1" x14ac:dyDescent="0.25">
      <c r="A30" s="591"/>
      <c r="B30" s="591"/>
      <c r="C30" s="74" t="s">
        <v>123</v>
      </c>
      <c r="D30" s="92"/>
      <c r="E30" s="77"/>
      <c r="F30" s="77"/>
      <c r="G30" s="77"/>
      <c r="H30" s="77"/>
    </row>
    <row r="31" spans="1:9" hidden="1" x14ac:dyDescent="0.2">
      <c r="A31" s="586"/>
      <c r="B31" s="586"/>
      <c r="C31" s="53" t="s">
        <v>121</v>
      </c>
      <c r="D31" s="86"/>
      <c r="E31" s="54"/>
      <c r="F31" s="54"/>
      <c r="G31" s="54"/>
      <c r="H31" s="54"/>
    </row>
    <row r="32" spans="1:9" hidden="1" x14ac:dyDescent="0.2">
      <c r="A32" s="587"/>
      <c r="B32" s="587"/>
      <c r="C32" s="55" t="s">
        <v>122</v>
      </c>
      <c r="D32" s="87"/>
      <c r="E32" s="76"/>
      <c r="F32" s="56"/>
      <c r="G32" s="76"/>
      <c r="H32" s="56"/>
    </row>
    <row r="33" spans="1:8" ht="13.5" hidden="1" thickBot="1" x14ac:dyDescent="0.25">
      <c r="A33" s="588"/>
      <c r="B33" s="588"/>
      <c r="C33" s="58" t="s">
        <v>123</v>
      </c>
      <c r="D33" s="91"/>
      <c r="E33" s="76"/>
      <c r="F33" s="76"/>
      <c r="G33" s="76"/>
      <c r="H33" s="76"/>
    </row>
    <row r="34" spans="1:8" hidden="1" x14ac:dyDescent="0.2">
      <c r="A34" s="589"/>
      <c r="B34" s="589"/>
      <c r="C34" s="63" t="s">
        <v>121</v>
      </c>
      <c r="D34" s="90"/>
      <c r="E34" s="52"/>
      <c r="F34" s="52"/>
      <c r="G34" s="52"/>
      <c r="H34" s="52"/>
    </row>
    <row r="35" spans="1:8" hidden="1" x14ac:dyDescent="0.2">
      <c r="A35" s="590"/>
      <c r="B35" s="590"/>
      <c r="C35" s="61" t="s">
        <v>122</v>
      </c>
      <c r="D35" s="89"/>
      <c r="E35" s="77"/>
      <c r="F35" s="49"/>
      <c r="G35" s="77"/>
      <c r="H35" s="49"/>
    </row>
    <row r="36" spans="1:8" ht="13.5" hidden="1" thickBot="1" x14ac:dyDescent="0.25">
      <c r="A36" s="591"/>
      <c r="B36" s="591"/>
      <c r="C36" s="74" t="s">
        <v>123</v>
      </c>
      <c r="D36" s="92"/>
      <c r="E36" s="77"/>
      <c r="F36" s="77"/>
      <c r="G36" s="77"/>
      <c r="H36" s="77"/>
    </row>
    <row r="37" spans="1:8" hidden="1" x14ac:dyDescent="0.2">
      <c r="A37" s="586"/>
      <c r="B37" s="586"/>
      <c r="C37" s="53" t="s">
        <v>121</v>
      </c>
      <c r="D37" s="86"/>
      <c r="E37" s="54"/>
      <c r="F37" s="54"/>
      <c r="G37" s="54"/>
      <c r="H37" s="54"/>
    </row>
    <row r="38" spans="1:8" hidden="1" x14ac:dyDescent="0.2">
      <c r="A38" s="587"/>
      <c r="B38" s="587"/>
      <c r="C38" s="55" t="s">
        <v>122</v>
      </c>
      <c r="D38" s="87"/>
      <c r="E38" s="76"/>
      <c r="F38" s="56"/>
      <c r="G38" s="76"/>
      <c r="H38" s="56"/>
    </row>
    <row r="39" spans="1:8" ht="13.5" hidden="1" thickBot="1" x14ac:dyDescent="0.25">
      <c r="A39" s="588"/>
      <c r="B39" s="588"/>
      <c r="C39" s="58" t="s">
        <v>123</v>
      </c>
      <c r="D39" s="91"/>
      <c r="E39" s="76"/>
      <c r="F39" s="76"/>
      <c r="G39" s="76"/>
      <c r="H39" s="76"/>
    </row>
    <row r="40" spans="1:8" hidden="1" x14ac:dyDescent="0.2">
      <c r="A40" s="589"/>
      <c r="B40" s="589"/>
      <c r="C40" s="63" t="s">
        <v>121</v>
      </c>
      <c r="D40" s="90"/>
      <c r="E40" s="52"/>
      <c r="F40" s="52"/>
      <c r="G40" s="52"/>
      <c r="H40" s="52"/>
    </row>
    <row r="41" spans="1:8" hidden="1" x14ac:dyDescent="0.2">
      <c r="A41" s="590"/>
      <c r="B41" s="590"/>
      <c r="C41" s="61" t="s">
        <v>122</v>
      </c>
      <c r="D41" s="89"/>
      <c r="E41" s="77"/>
      <c r="F41" s="49"/>
      <c r="G41" s="77"/>
      <c r="H41" s="49"/>
    </row>
    <row r="42" spans="1:8" ht="13.5" hidden="1" thickBot="1" x14ac:dyDescent="0.25">
      <c r="A42" s="591"/>
      <c r="B42" s="591"/>
      <c r="C42" s="74" t="s">
        <v>123</v>
      </c>
      <c r="D42" s="92"/>
      <c r="E42" s="77"/>
      <c r="F42" s="77"/>
      <c r="G42" s="77"/>
      <c r="H42" s="77"/>
    </row>
    <row r="43" spans="1:8" hidden="1" x14ac:dyDescent="0.2">
      <c r="A43" s="586"/>
      <c r="B43" s="586"/>
      <c r="C43" s="53" t="s">
        <v>121</v>
      </c>
      <c r="D43" s="86"/>
      <c r="E43" s="54"/>
      <c r="F43" s="54"/>
      <c r="G43" s="54"/>
      <c r="H43" s="54"/>
    </row>
    <row r="44" spans="1:8" hidden="1" x14ac:dyDescent="0.2">
      <c r="A44" s="587"/>
      <c r="B44" s="587"/>
      <c r="C44" s="55" t="s">
        <v>122</v>
      </c>
      <c r="D44" s="87"/>
      <c r="E44" s="76"/>
      <c r="F44" s="56"/>
      <c r="G44" s="76"/>
      <c r="H44" s="56"/>
    </row>
    <row r="45" spans="1:8" ht="13.5" hidden="1" thickBot="1" x14ac:dyDescent="0.25">
      <c r="A45" s="588"/>
      <c r="B45" s="588"/>
      <c r="C45" s="57" t="s">
        <v>123</v>
      </c>
      <c r="D45" s="88"/>
      <c r="E45" s="84"/>
      <c r="F45" s="84"/>
      <c r="G45" s="84"/>
      <c r="H45" s="84"/>
    </row>
  </sheetData>
  <mergeCells count="31">
    <mergeCell ref="B2:D2"/>
    <mergeCell ref="I7:I9"/>
    <mergeCell ref="I10:I12"/>
    <mergeCell ref="I16:I18"/>
    <mergeCell ref="B1:D1"/>
    <mergeCell ref="A22:A24"/>
    <mergeCell ref="B22:B24"/>
    <mergeCell ref="B28:B30"/>
    <mergeCell ref="A28:A30"/>
    <mergeCell ref="A7:A9"/>
    <mergeCell ref="B7:B9"/>
    <mergeCell ref="B13:B15"/>
    <mergeCell ref="B19:B21"/>
    <mergeCell ref="A19:A21"/>
    <mergeCell ref="A13:A15"/>
    <mergeCell ref="A10:A12"/>
    <mergeCell ref="B10:B12"/>
    <mergeCell ref="A16:A18"/>
    <mergeCell ref="B16:B18"/>
    <mergeCell ref="B25:B27"/>
    <mergeCell ref="A25:A27"/>
    <mergeCell ref="B43:B45"/>
    <mergeCell ref="A43:A45"/>
    <mergeCell ref="A37:A39"/>
    <mergeCell ref="A31:A33"/>
    <mergeCell ref="B40:B42"/>
    <mergeCell ref="A40:A42"/>
    <mergeCell ref="A34:A36"/>
    <mergeCell ref="B34:B36"/>
    <mergeCell ref="B31:B33"/>
    <mergeCell ref="B37:B39"/>
  </mergeCells>
  <pageMargins left="0.25" right="0.25" top="0.75" bottom="0.75" header="0.3" footer="0.3"/>
  <pageSetup paperSize="5" scale="80" fitToHeight="0" orientation="landscape" r:id="rId1"/>
  <headerFooter>
    <oddHeader>&amp;C&amp;"Arial,Bold"&amp;14&amp;UOrganizational Units
&amp;"Arial,Regular"&amp;12&amp;U(Study Step 1: Agency Legal Directives, Plan and Resources)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'Drop Down Options'!$E$3:$E$5</xm:f>
          </x14:formula1>
          <xm:sqref>E7:E45</xm:sqref>
        </x14:dataValidation>
        <x14:dataValidation type="list" allowBlank="1" showInputMessage="1" showErrorMessage="1">
          <x14:formula1>
            <xm:f>'Drop Down Options'!$E$8:$E$10</xm:f>
          </x14:formula1>
          <xm:sqref>F7:F45</xm:sqref>
        </x14:dataValidation>
        <x14:dataValidation type="list" allowBlank="1" showInputMessage="1" showErrorMessage="1">
          <x14:formula1>
            <xm:f>'Drop Down Options'!$E$13:$E$15</xm:f>
          </x14:formula1>
          <xm:sqref>G7:G45</xm:sqref>
        </x14:dataValidation>
        <x14:dataValidation type="list" allowBlank="1" showInputMessage="1" showErrorMessage="1">
          <x14:formula1>
            <xm:f>'Drop Down Options'!$E$18:$E$21</xm:f>
          </x14:formula1>
          <xm:sqref>H7:H45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4"/>
  <sheetViews>
    <sheetView zoomScaleNormal="100" zoomScalePageLayoutView="50" workbookViewId="0">
      <selection activeCell="G28" sqref="G28"/>
    </sheetView>
  </sheetViews>
  <sheetFormatPr defaultColWidth="9.140625" defaultRowHeight="12.75" outlineLevelRow="1" x14ac:dyDescent="0.2"/>
  <cols>
    <col min="1" max="1" width="6.42578125" style="17" customWidth="1"/>
    <col min="2" max="2" width="75" style="547" customWidth="1"/>
    <col min="3" max="3" width="19.140625" style="46" bestFit="1" customWidth="1"/>
    <col min="4" max="4" width="21.7109375" style="534" bestFit="1" customWidth="1"/>
    <col min="5" max="5" width="23.140625" style="534" bestFit="1" customWidth="1"/>
    <col min="6" max="6" width="21" style="534" bestFit="1" customWidth="1"/>
    <col min="7" max="7" width="19.140625" style="547" bestFit="1" customWidth="1"/>
    <col min="8" max="8" width="24.85546875" style="547" customWidth="1"/>
    <col min="9" max="9" width="19.140625" style="534" bestFit="1" customWidth="1"/>
    <col min="10" max="10" width="21.140625" style="534" bestFit="1" customWidth="1"/>
    <col min="11" max="11" width="21.5703125" style="547" customWidth="1"/>
    <col min="12" max="12" width="17.85546875" style="534" bestFit="1" customWidth="1"/>
    <col min="13" max="13" width="19.42578125" style="534" bestFit="1" customWidth="1"/>
    <col min="14" max="14" width="19.7109375" style="547" customWidth="1"/>
    <col min="15" max="15" width="19.28515625" style="534" bestFit="1" customWidth="1"/>
    <col min="16" max="16" width="32" style="547" customWidth="1"/>
    <col min="17" max="18" width="19.7109375" style="547" customWidth="1"/>
    <col min="19" max="19" width="19.42578125" style="547" bestFit="1" customWidth="1"/>
    <col min="20" max="16384" width="9.140625" style="547"/>
  </cols>
  <sheetData>
    <row r="1" spans="1:19" s="3" customFormat="1" x14ac:dyDescent="0.2">
      <c r="A1" s="2"/>
      <c r="B1" s="1" t="s">
        <v>0</v>
      </c>
      <c r="C1" s="608" t="s">
        <v>288</v>
      </c>
      <c r="D1" s="609"/>
      <c r="F1" s="47"/>
      <c r="G1" s="47"/>
      <c r="H1" s="47"/>
      <c r="I1" s="47"/>
      <c r="J1" s="47"/>
      <c r="K1" s="47"/>
      <c r="L1" s="47"/>
      <c r="M1" s="47"/>
      <c r="N1" s="47"/>
      <c r="O1" s="47"/>
      <c r="P1" s="47"/>
      <c r="Q1" s="47"/>
      <c r="R1" s="47"/>
      <c r="S1" s="47"/>
    </row>
    <row r="2" spans="1:19" s="3" customFormat="1" x14ac:dyDescent="0.2">
      <c r="A2" s="2"/>
      <c r="B2" s="1" t="s">
        <v>1</v>
      </c>
      <c r="C2" s="610">
        <v>43175</v>
      </c>
      <c r="D2" s="609"/>
      <c r="F2" s="47"/>
      <c r="G2" s="47"/>
      <c r="H2" s="47"/>
      <c r="I2" s="47"/>
      <c r="J2" s="47"/>
      <c r="K2" s="47"/>
      <c r="L2" s="47"/>
      <c r="M2" s="47"/>
      <c r="N2" s="47"/>
      <c r="O2" s="47"/>
      <c r="P2" s="47"/>
      <c r="Q2" s="47"/>
      <c r="R2" s="47"/>
      <c r="S2" s="47"/>
    </row>
    <row r="3" spans="1:19" s="3" customFormat="1" x14ac:dyDescent="0.2">
      <c r="A3" s="2"/>
      <c r="B3" s="27"/>
      <c r="C3" s="51"/>
      <c r="D3" s="4"/>
      <c r="F3" s="47"/>
      <c r="G3" s="47"/>
      <c r="H3" s="47"/>
      <c r="I3" s="47"/>
      <c r="J3" s="47"/>
      <c r="K3" s="47"/>
      <c r="L3" s="47"/>
      <c r="M3" s="47"/>
      <c r="N3" s="47"/>
      <c r="O3" s="47"/>
      <c r="P3" s="47"/>
      <c r="Q3" s="47"/>
      <c r="R3" s="47"/>
      <c r="S3" s="47"/>
    </row>
    <row r="4" spans="1:19" x14ac:dyDescent="0.2">
      <c r="B4" s="617" t="s">
        <v>164</v>
      </c>
      <c r="C4" s="617"/>
      <c r="D4" s="617"/>
      <c r="E4" s="617"/>
      <c r="F4" s="617"/>
      <c r="G4" s="617"/>
      <c r="H4" s="585"/>
      <c r="I4" s="585"/>
      <c r="J4" s="585"/>
      <c r="K4" s="585"/>
      <c r="L4" s="547"/>
      <c r="M4" s="547"/>
      <c r="O4" s="547"/>
    </row>
    <row r="5" spans="1:19" ht="18.75" x14ac:dyDescent="0.2">
      <c r="A5" s="28" t="s">
        <v>33</v>
      </c>
      <c r="B5" s="244" t="s">
        <v>145</v>
      </c>
      <c r="C5" s="59"/>
      <c r="D5" s="6"/>
      <c r="E5" s="6"/>
      <c r="F5" s="6"/>
      <c r="G5" s="6"/>
      <c r="H5" s="6"/>
      <c r="I5" s="6"/>
      <c r="J5" s="6"/>
      <c r="K5" s="6"/>
      <c r="L5" s="6"/>
      <c r="M5" s="6"/>
      <c r="N5" s="6"/>
      <c r="O5" s="6"/>
      <c r="P5" s="6"/>
      <c r="Q5" s="6"/>
      <c r="R5" s="6"/>
      <c r="S5" s="6"/>
    </row>
    <row r="6" spans="1:19" x14ac:dyDescent="0.2">
      <c r="A6" s="28"/>
      <c r="B6" s="5"/>
      <c r="C6" s="69"/>
      <c r="D6" s="16"/>
      <c r="E6" s="16"/>
      <c r="F6" s="16"/>
      <c r="G6" s="16"/>
      <c r="H6" s="16"/>
      <c r="I6" s="16"/>
      <c r="J6" s="16"/>
      <c r="K6" s="16"/>
      <c r="L6" s="16"/>
      <c r="M6" s="16"/>
      <c r="N6" s="16"/>
      <c r="O6" s="16"/>
      <c r="P6" s="16"/>
      <c r="Q6" s="16"/>
      <c r="R6" s="16"/>
      <c r="S6" s="16"/>
    </row>
    <row r="7" spans="1:19" x14ac:dyDescent="0.2">
      <c r="A7" s="28"/>
      <c r="B7" s="104" t="s">
        <v>159</v>
      </c>
      <c r="C7" s="69"/>
      <c r="D7" s="16"/>
      <c r="E7" s="16"/>
      <c r="F7" s="16"/>
      <c r="G7" s="16"/>
      <c r="H7" s="16"/>
      <c r="I7" s="16"/>
      <c r="J7" s="16"/>
      <c r="K7" s="16"/>
      <c r="L7" s="16"/>
      <c r="M7" s="16"/>
      <c r="N7" s="16"/>
      <c r="O7" s="16"/>
      <c r="P7" s="16"/>
      <c r="Q7" s="16"/>
      <c r="R7" s="16"/>
      <c r="S7" s="16"/>
    </row>
    <row r="8" spans="1:19" x14ac:dyDescent="0.2">
      <c r="A8" s="34"/>
      <c r="B8" s="548" t="s">
        <v>189</v>
      </c>
      <c r="C8" s="549" t="s">
        <v>34</v>
      </c>
      <c r="D8" s="550" t="s">
        <v>151</v>
      </c>
      <c r="E8" s="551" t="s">
        <v>152</v>
      </c>
      <c r="F8" s="550" t="s">
        <v>153</v>
      </c>
      <c r="G8" s="551" t="s">
        <v>154</v>
      </c>
      <c r="H8" s="550" t="s">
        <v>310</v>
      </c>
      <c r="I8" s="551" t="s">
        <v>311</v>
      </c>
      <c r="J8" s="550" t="s">
        <v>312</v>
      </c>
      <c r="K8" s="551" t="s">
        <v>313</v>
      </c>
      <c r="L8" s="550" t="s">
        <v>314</v>
      </c>
      <c r="M8" s="551" t="s">
        <v>315</v>
      </c>
      <c r="N8" s="550" t="s">
        <v>316</v>
      </c>
      <c r="O8" s="551" t="s">
        <v>317</v>
      </c>
      <c r="P8" s="550" t="s">
        <v>336</v>
      </c>
      <c r="Q8" s="551" t="s">
        <v>337</v>
      </c>
      <c r="R8" s="550" t="s">
        <v>338</v>
      </c>
      <c r="S8" s="552" t="s">
        <v>339</v>
      </c>
    </row>
    <row r="9" spans="1:19" ht="46.5" customHeight="1" x14ac:dyDescent="0.2">
      <c r="A9" s="2" t="s">
        <v>85</v>
      </c>
      <c r="B9" s="553" t="s">
        <v>190</v>
      </c>
      <c r="C9" s="165" t="s">
        <v>39</v>
      </c>
      <c r="D9" s="427" t="s">
        <v>318</v>
      </c>
      <c r="E9" s="161" t="s">
        <v>318</v>
      </c>
      <c r="F9" s="427" t="s">
        <v>327</v>
      </c>
      <c r="G9" s="162" t="s">
        <v>328</v>
      </c>
      <c r="H9" s="479" t="s">
        <v>668</v>
      </c>
      <c r="I9" s="162" t="s">
        <v>669</v>
      </c>
      <c r="J9" s="479" t="s">
        <v>330</v>
      </c>
      <c r="K9" s="162" t="s">
        <v>331</v>
      </c>
      <c r="L9" s="479" t="s">
        <v>345</v>
      </c>
      <c r="M9" s="162" t="s">
        <v>332</v>
      </c>
      <c r="N9" s="479" t="s">
        <v>672</v>
      </c>
      <c r="O9" s="162" t="s">
        <v>334</v>
      </c>
      <c r="P9" s="479" t="s">
        <v>681</v>
      </c>
      <c r="Q9" s="162" t="s">
        <v>670</v>
      </c>
      <c r="R9" s="479" t="s">
        <v>671</v>
      </c>
      <c r="S9" s="162" t="s">
        <v>341</v>
      </c>
    </row>
    <row r="10" spans="1:19" x14ac:dyDescent="0.2">
      <c r="A10" s="2" t="s">
        <v>86</v>
      </c>
      <c r="B10" s="553" t="s">
        <v>29</v>
      </c>
      <c r="C10" s="165" t="s">
        <v>39</v>
      </c>
      <c r="D10" s="428" t="s">
        <v>253</v>
      </c>
      <c r="E10" s="163" t="s">
        <v>254</v>
      </c>
      <c r="F10" s="428" t="s">
        <v>254</v>
      </c>
      <c r="G10" s="163" t="s">
        <v>253</v>
      </c>
      <c r="H10" s="428" t="s">
        <v>253</v>
      </c>
      <c r="I10" s="163" t="s">
        <v>253</v>
      </c>
      <c r="J10" s="428" t="s">
        <v>253</v>
      </c>
      <c r="K10" s="163" t="s">
        <v>253</v>
      </c>
      <c r="L10" s="428" t="s">
        <v>253</v>
      </c>
      <c r="M10" s="163" t="s">
        <v>253</v>
      </c>
      <c r="N10" s="428" t="s">
        <v>254</v>
      </c>
      <c r="O10" s="163" t="s">
        <v>253</v>
      </c>
      <c r="P10" s="428" t="s">
        <v>253</v>
      </c>
      <c r="Q10" s="163" t="s">
        <v>253</v>
      </c>
      <c r="R10" s="428" t="s">
        <v>254</v>
      </c>
      <c r="S10" s="163" t="s">
        <v>253</v>
      </c>
    </row>
    <row r="11" spans="1:19" x14ac:dyDescent="0.2">
      <c r="A11" s="2" t="s">
        <v>87</v>
      </c>
      <c r="B11" s="553" t="s">
        <v>47</v>
      </c>
      <c r="C11" s="165" t="s">
        <v>39</v>
      </c>
      <c r="D11" s="428" t="s">
        <v>10</v>
      </c>
      <c r="E11" s="163" t="s">
        <v>10</v>
      </c>
      <c r="F11" s="428" t="s">
        <v>255</v>
      </c>
      <c r="G11" s="163" t="s">
        <v>255</v>
      </c>
      <c r="H11" s="428" t="s">
        <v>255</v>
      </c>
      <c r="I11" s="163" t="s">
        <v>255</v>
      </c>
      <c r="J11" s="428" t="s">
        <v>255</v>
      </c>
      <c r="K11" s="163" t="s">
        <v>255</v>
      </c>
      <c r="L11" s="428" t="s">
        <v>255</v>
      </c>
      <c r="M11" s="163" t="s">
        <v>255</v>
      </c>
      <c r="N11" s="428" t="s">
        <v>255</v>
      </c>
      <c r="O11" s="163" t="s">
        <v>255</v>
      </c>
      <c r="P11" s="428" t="s">
        <v>255</v>
      </c>
      <c r="Q11" s="163" t="s">
        <v>255</v>
      </c>
      <c r="R11" s="428" t="s">
        <v>255</v>
      </c>
      <c r="S11" s="163" t="s">
        <v>11</v>
      </c>
    </row>
    <row r="12" spans="1:19" s="14" customFormat="1" ht="38.25" x14ac:dyDescent="0.2">
      <c r="A12" s="64" t="s">
        <v>184</v>
      </c>
      <c r="B12" s="553" t="s">
        <v>166</v>
      </c>
      <c r="C12" s="165" t="s">
        <v>39</v>
      </c>
      <c r="D12" s="429" t="s">
        <v>323</v>
      </c>
      <c r="E12" s="164" t="s">
        <v>303</v>
      </c>
      <c r="F12" s="429" t="s">
        <v>303</v>
      </c>
      <c r="G12" s="164" t="s">
        <v>304</v>
      </c>
      <c r="H12" s="429" t="s">
        <v>304</v>
      </c>
      <c r="I12" s="164" t="s">
        <v>354</v>
      </c>
      <c r="J12" s="429" t="s">
        <v>303</v>
      </c>
      <c r="K12" s="164" t="s">
        <v>303</v>
      </c>
      <c r="L12" s="429" t="s">
        <v>303</v>
      </c>
      <c r="M12" s="164" t="s">
        <v>303</v>
      </c>
      <c r="N12" s="429" t="s">
        <v>303</v>
      </c>
      <c r="O12" s="164" t="s">
        <v>359</v>
      </c>
      <c r="P12" s="429" t="s">
        <v>358</v>
      </c>
      <c r="Q12" s="164" t="s">
        <v>359</v>
      </c>
      <c r="R12" s="429"/>
      <c r="S12" s="164" t="s">
        <v>303</v>
      </c>
    </row>
    <row r="13" spans="1:19" s="14" customFormat="1" ht="25.5" x14ac:dyDescent="0.2">
      <c r="A13" s="64" t="s">
        <v>185</v>
      </c>
      <c r="B13" s="553" t="s">
        <v>167</v>
      </c>
      <c r="C13" s="165" t="s">
        <v>39</v>
      </c>
      <c r="D13" s="429" t="s">
        <v>257</v>
      </c>
      <c r="E13" s="164" t="s">
        <v>257</v>
      </c>
      <c r="F13" s="429" t="s">
        <v>257</v>
      </c>
      <c r="G13" s="164" t="s">
        <v>256</v>
      </c>
      <c r="H13" s="429" t="s">
        <v>256</v>
      </c>
      <c r="I13" s="164" t="s">
        <v>256</v>
      </c>
      <c r="J13" s="429" t="s">
        <v>256</v>
      </c>
      <c r="K13" s="164" t="s">
        <v>256</v>
      </c>
      <c r="L13" s="429" t="s">
        <v>256</v>
      </c>
      <c r="M13" s="164" t="s">
        <v>256</v>
      </c>
      <c r="N13" s="429" t="s">
        <v>256</v>
      </c>
      <c r="O13" s="164" t="s">
        <v>256</v>
      </c>
      <c r="P13" s="429" t="s">
        <v>256</v>
      </c>
      <c r="Q13" s="164" t="s">
        <v>256</v>
      </c>
      <c r="R13" s="429" t="s">
        <v>256</v>
      </c>
      <c r="S13" s="164" t="s">
        <v>257</v>
      </c>
    </row>
    <row r="14" spans="1:19" s="14" customFormat="1" x14ac:dyDescent="0.2">
      <c r="A14" s="64" t="s">
        <v>88</v>
      </c>
      <c r="B14" s="553" t="s">
        <v>168</v>
      </c>
      <c r="C14" s="165" t="s">
        <v>39</v>
      </c>
      <c r="D14" s="430" t="s">
        <v>258</v>
      </c>
      <c r="E14" s="290" t="s">
        <v>258</v>
      </c>
      <c r="F14" s="430" t="s">
        <v>258</v>
      </c>
      <c r="G14" s="290" t="s">
        <v>258</v>
      </c>
      <c r="H14" s="430" t="s">
        <v>258</v>
      </c>
      <c r="I14" s="290" t="s">
        <v>258</v>
      </c>
      <c r="J14" s="430" t="s">
        <v>258</v>
      </c>
      <c r="K14" s="290" t="s">
        <v>258</v>
      </c>
      <c r="L14" s="430" t="s">
        <v>258</v>
      </c>
      <c r="M14" s="290" t="s">
        <v>258</v>
      </c>
      <c r="N14" s="430" t="s">
        <v>258</v>
      </c>
      <c r="O14" s="290" t="s">
        <v>258</v>
      </c>
      <c r="P14" s="430" t="s">
        <v>258</v>
      </c>
      <c r="Q14" s="290" t="s">
        <v>258</v>
      </c>
      <c r="R14" s="430" t="s">
        <v>258</v>
      </c>
      <c r="S14" s="290" t="s">
        <v>258</v>
      </c>
    </row>
    <row r="15" spans="1:19" s="14" customFormat="1" x14ac:dyDescent="0.2">
      <c r="A15" s="2"/>
      <c r="B15" s="553"/>
      <c r="C15" s="282"/>
      <c r="D15" s="283"/>
      <c r="E15" s="283"/>
      <c r="F15" s="283"/>
      <c r="G15" s="283"/>
      <c r="H15" s="283"/>
      <c r="I15" s="283"/>
      <c r="J15" s="283"/>
      <c r="K15" s="283"/>
      <c r="L15" s="283"/>
      <c r="M15" s="283"/>
      <c r="N15" s="283"/>
      <c r="O15" s="283"/>
      <c r="P15" s="283"/>
      <c r="Q15" s="283"/>
      <c r="R15" s="283"/>
      <c r="S15" s="554"/>
    </row>
    <row r="16" spans="1:19" s="14" customFormat="1" x14ac:dyDescent="0.2">
      <c r="A16" s="2"/>
      <c r="B16" s="555" t="s">
        <v>188</v>
      </c>
      <c r="C16" s="286" t="s">
        <v>34</v>
      </c>
      <c r="D16" s="281"/>
      <c r="E16" s="281"/>
      <c r="F16" s="281"/>
      <c r="G16" s="281"/>
      <c r="H16" s="281"/>
      <c r="I16" s="281"/>
      <c r="J16" s="281"/>
      <c r="K16" s="281"/>
      <c r="L16" s="281"/>
      <c r="M16" s="281"/>
      <c r="N16" s="281"/>
      <c r="O16" s="281"/>
      <c r="P16" s="281"/>
      <c r="Q16" s="281"/>
      <c r="R16" s="281"/>
      <c r="S16" s="556"/>
    </row>
    <row r="17" spans="1:19" s="273" customFormat="1" x14ac:dyDescent="0.2">
      <c r="A17" s="270" t="s">
        <v>89</v>
      </c>
      <c r="B17" s="557" t="s">
        <v>165</v>
      </c>
      <c r="C17" s="291">
        <f>SUM(D17:CM17)</f>
        <v>32117316.030000001</v>
      </c>
      <c r="D17" s="431">
        <v>21414635</v>
      </c>
      <c r="E17" s="292">
        <v>100000</v>
      </c>
      <c r="F17" s="466">
        <v>0</v>
      </c>
      <c r="G17" s="292">
        <v>78328.83</v>
      </c>
      <c r="H17" s="480">
        <v>160426.51999999999</v>
      </c>
      <c r="I17" s="291">
        <v>630092.59</v>
      </c>
      <c r="J17" s="466">
        <v>31945.119999999999</v>
      </c>
      <c r="K17" s="292">
        <v>8205.44</v>
      </c>
      <c r="L17" s="466">
        <v>0</v>
      </c>
      <c r="M17" s="291">
        <v>10000.31</v>
      </c>
      <c r="N17" s="480">
        <v>488.67</v>
      </c>
      <c r="O17" s="291">
        <v>611750.59</v>
      </c>
      <c r="P17" s="480">
        <f>1301948.55+1750000+147586.91+2039558.03+2106365.85+3787.5+2500</f>
        <v>7351746.8399999999</v>
      </c>
      <c r="Q17" s="292">
        <v>1627518.66</v>
      </c>
      <c r="R17" s="480">
        <v>59231.25</v>
      </c>
      <c r="S17" s="292">
        <v>32946.21</v>
      </c>
    </row>
    <row r="18" spans="1:19" s="14" customFormat="1" x14ac:dyDescent="0.2">
      <c r="A18" s="2"/>
      <c r="B18" s="553"/>
      <c r="C18" s="288"/>
      <c r="D18" s="289"/>
      <c r="E18" s="289"/>
      <c r="F18" s="289"/>
      <c r="G18" s="289"/>
      <c r="H18" s="289"/>
      <c r="I18" s="289"/>
      <c r="J18" s="289"/>
      <c r="K18" s="289"/>
      <c r="L18" s="289"/>
      <c r="M18" s="289"/>
      <c r="N18" s="289"/>
      <c r="O18" s="289"/>
      <c r="P18" s="289"/>
      <c r="Q18" s="289"/>
      <c r="R18" s="289"/>
      <c r="S18" s="558"/>
    </row>
    <row r="19" spans="1:19" s="14" customFormat="1" x14ac:dyDescent="0.2">
      <c r="A19" s="2"/>
      <c r="B19" s="555" t="s">
        <v>191</v>
      </c>
      <c r="C19" s="280" t="s">
        <v>34</v>
      </c>
      <c r="D19" s="287"/>
      <c r="E19" s="287"/>
      <c r="F19" s="287"/>
      <c r="G19" s="287"/>
      <c r="H19" s="287"/>
      <c r="I19" s="287"/>
      <c r="J19" s="287"/>
      <c r="K19" s="287"/>
      <c r="L19" s="287"/>
      <c r="M19" s="287"/>
      <c r="N19" s="287"/>
      <c r="O19" s="287"/>
      <c r="P19" s="287"/>
      <c r="Q19" s="287"/>
      <c r="R19" s="287"/>
      <c r="S19" s="559"/>
    </row>
    <row r="20" spans="1:19" s="14" customFormat="1" ht="29.25" customHeight="1" x14ac:dyDescent="0.2">
      <c r="A20" s="2" t="s">
        <v>90</v>
      </c>
      <c r="B20" s="553" t="s">
        <v>133</v>
      </c>
      <c r="C20" s="165" t="s">
        <v>39</v>
      </c>
      <c r="D20" s="432">
        <v>10010000</v>
      </c>
      <c r="E20" s="285">
        <v>10010000</v>
      </c>
      <c r="F20" s="432">
        <v>36340000</v>
      </c>
      <c r="G20" s="285">
        <v>30350000</v>
      </c>
      <c r="H20" s="432">
        <v>30350000</v>
      </c>
      <c r="I20" s="285">
        <v>30350000</v>
      </c>
      <c r="J20" s="432">
        <v>30350000</v>
      </c>
      <c r="K20" s="285">
        <v>30350000</v>
      </c>
      <c r="L20" s="432">
        <v>30980000</v>
      </c>
      <c r="M20" s="285">
        <v>43100000</v>
      </c>
      <c r="N20" s="432">
        <v>43100000</v>
      </c>
      <c r="O20" s="285">
        <v>43130000</v>
      </c>
      <c r="P20" s="432">
        <v>43130000</v>
      </c>
      <c r="Q20" s="285">
        <v>43130000</v>
      </c>
      <c r="R20" s="432">
        <v>43130000</v>
      </c>
      <c r="S20" s="285">
        <v>50550000</v>
      </c>
    </row>
    <row r="21" spans="1:19" ht="29.25" customHeight="1" x14ac:dyDescent="0.2">
      <c r="A21" s="2" t="s">
        <v>91</v>
      </c>
      <c r="B21" s="553" t="s">
        <v>134</v>
      </c>
      <c r="C21" s="165" t="s">
        <v>39</v>
      </c>
      <c r="D21" s="560" t="s">
        <v>324</v>
      </c>
      <c r="E21" s="274" t="s">
        <v>325</v>
      </c>
      <c r="F21" s="437" t="s">
        <v>326</v>
      </c>
      <c r="G21" s="274" t="s">
        <v>329</v>
      </c>
      <c r="H21" s="437" t="s">
        <v>329</v>
      </c>
      <c r="I21" s="274" t="s">
        <v>329</v>
      </c>
      <c r="J21" s="437" t="s">
        <v>329</v>
      </c>
      <c r="K21" s="274" t="s">
        <v>329</v>
      </c>
      <c r="L21" s="437" t="s">
        <v>345</v>
      </c>
      <c r="M21" s="274" t="s">
        <v>333</v>
      </c>
      <c r="N21" s="437" t="s">
        <v>333</v>
      </c>
      <c r="O21" s="274" t="s">
        <v>335</v>
      </c>
      <c r="P21" s="437" t="s">
        <v>335</v>
      </c>
      <c r="Q21" s="274" t="s">
        <v>335</v>
      </c>
      <c r="R21" s="437" t="s">
        <v>335</v>
      </c>
      <c r="S21" s="274" t="s">
        <v>342</v>
      </c>
    </row>
    <row r="22" spans="1:19" s="14" customFormat="1" x14ac:dyDescent="0.2">
      <c r="A22" s="2"/>
      <c r="B22" s="553"/>
      <c r="C22" s="282"/>
      <c r="D22" s="283"/>
      <c r="E22" s="283"/>
      <c r="F22" s="283"/>
      <c r="G22" s="283"/>
      <c r="H22" s="283"/>
      <c r="I22" s="283"/>
      <c r="J22" s="283"/>
      <c r="K22" s="283"/>
      <c r="L22" s="283"/>
      <c r="M22" s="283"/>
      <c r="N22" s="283"/>
      <c r="O22" s="283"/>
      <c r="P22" s="283"/>
      <c r="Q22" s="283"/>
      <c r="R22" s="283"/>
      <c r="S22" s="554"/>
    </row>
    <row r="23" spans="1:19" s="14" customFormat="1" ht="25.5" x14ac:dyDescent="0.2">
      <c r="A23" s="2"/>
      <c r="B23" s="555" t="s">
        <v>169</v>
      </c>
      <c r="C23" s="280" t="s">
        <v>34</v>
      </c>
      <c r="D23" s="281"/>
      <c r="E23" s="281"/>
      <c r="F23" s="281"/>
      <c r="G23" s="281"/>
      <c r="H23" s="281"/>
      <c r="I23" s="281"/>
      <c r="J23" s="281"/>
      <c r="K23" s="281"/>
      <c r="L23" s="281"/>
      <c r="M23" s="281"/>
      <c r="N23" s="281"/>
      <c r="O23" s="281"/>
      <c r="P23" s="281"/>
      <c r="Q23" s="281"/>
      <c r="R23" s="281"/>
      <c r="S23" s="556"/>
    </row>
    <row r="24" spans="1:19" x14ac:dyDescent="0.2">
      <c r="A24" s="2" t="s">
        <v>186</v>
      </c>
      <c r="B24" s="553" t="s">
        <v>170</v>
      </c>
      <c r="C24" s="275">
        <f>SUM(D24:CM24)</f>
        <v>3096157.76</v>
      </c>
      <c r="D24" s="433">
        <v>0</v>
      </c>
      <c r="E24" s="276">
        <v>0</v>
      </c>
      <c r="F24" s="467">
        <v>137906.48000000001</v>
      </c>
      <c r="G24" s="276">
        <v>114735.96</v>
      </c>
      <c r="H24" s="481">
        <v>0</v>
      </c>
      <c r="I24" s="277">
        <v>0</v>
      </c>
      <c r="J24" s="467">
        <v>196419.72</v>
      </c>
      <c r="K24" s="276">
        <v>0</v>
      </c>
      <c r="L24" s="467">
        <v>2217.5300000000002</v>
      </c>
      <c r="M24" s="277">
        <v>35274.94</v>
      </c>
      <c r="N24" s="481">
        <v>0</v>
      </c>
      <c r="O24" s="277">
        <v>615178.47</v>
      </c>
      <c r="P24" s="481">
        <v>1994424.66</v>
      </c>
      <c r="Q24" s="276">
        <v>0</v>
      </c>
      <c r="R24" s="481">
        <v>0</v>
      </c>
      <c r="S24" s="276">
        <v>0</v>
      </c>
    </row>
    <row r="25" spans="1:19" x14ac:dyDescent="0.2">
      <c r="A25" s="2" t="s">
        <v>187</v>
      </c>
      <c r="B25" s="561" t="s">
        <v>171</v>
      </c>
      <c r="C25" s="169">
        <f>SUM(D25:CM25)</f>
        <v>1362939.1400000001</v>
      </c>
      <c r="D25" s="434">
        <v>0</v>
      </c>
      <c r="E25" s="167">
        <v>100000</v>
      </c>
      <c r="F25" s="468">
        <f>F26-F24</f>
        <v>0</v>
      </c>
      <c r="G25" s="167">
        <f>G26-G24</f>
        <v>-5160.1000000000058</v>
      </c>
      <c r="H25" s="468">
        <v>0</v>
      </c>
      <c r="I25" s="164">
        <v>0</v>
      </c>
      <c r="J25" s="429">
        <f>J26-J24</f>
        <v>-20081.51999999999</v>
      </c>
      <c r="K25" s="167">
        <v>0</v>
      </c>
      <c r="L25" s="429">
        <f>L26-L24</f>
        <v>0</v>
      </c>
      <c r="M25" s="164">
        <f>M26-M24</f>
        <v>10488.979999999996</v>
      </c>
      <c r="N25" s="468">
        <v>0</v>
      </c>
      <c r="O25" s="164">
        <f>O26-O24</f>
        <v>441718.43999999994</v>
      </c>
      <c r="P25" s="429">
        <f>P26-P24</f>
        <v>835973.34000000008</v>
      </c>
      <c r="Q25" s="167">
        <v>0</v>
      </c>
      <c r="R25" s="468">
        <v>0</v>
      </c>
      <c r="S25" s="167">
        <v>0</v>
      </c>
    </row>
    <row r="26" spans="1:19" s="273" customFormat="1" x14ac:dyDescent="0.2">
      <c r="A26" s="25" t="s">
        <v>92</v>
      </c>
      <c r="B26" s="562" t="s">
        <v>200</v>
      </c>
      <c r="C26" s="169">
        <f>SUM(D26:CM26)</f>
        <v>4459096.9000000004</v>
      </c>
      <c r="D26" s="435">
        <v>0</v>
      </c>
      <c r="E26" s="272">
        <v>100000</v>
      </c>
      <c r="F26" s="469">
        <v>137906.48000000001</v>
      </c>
      <c r="G26" s="272">
        <v>109575.86</v>
      </c>
      <c r="H26" s="482">
        <v>0</v>
      </c>
      <c r="I26" s="169">
        <v>0</v>
      </c>
      <c r="J26" s="469">
        <v>176338.2</v>
      </c>
      <c r="K26" s="272">
        <v>0</v>
      </c>
      <c r="L26" s="469">
        <v>2217.5300000000002</v>
      </c>
      <c r="M26" s="169">
        <v>45763.92</v>
      </c>
      <c r="N26" s="482">
        <v>0</v>
      </c>
      <c r="O26" s="169">
        <v>1056896.9099999999</v>
      </c>
      <c r="P26" s="482">
        <f>2735848.24+94414+135.76</f>
        <v>2830398</v>
      </c>
      <c r="Q26" s="272">
        <v>0</v>
      </c>
      <c r="R26" s="482">
        <v>0</v>
      </c>
      <c r="S26" s="272">
        <v>0</v>
      </c>
    </row>
    <row r="27" spans="1:19" ht="38.25" customHeight="1" x14ac:dyDescent="0.2">
      <c r="A27" s="2"/>
      <c r="B27" s="611" t="s">
        <v>340</v>
      </c>
      <c r="C27" s="488"/>
      <c r="D27" s="460"/>
      <c r="E27" s="293"/>
      <c r="F27" s="430"/>
      <c r="G27" s="613" t="s">
        <v>355</v>
      </c>
      <c r="H27" s="614"/>
      <c r="I27" s="284"/>
      <c r="J27" s="615" t="s">
        <v>356</v>
      </c>
      <c r="K27" s="616"/>
      <c r="L27" s="444"/>
      <c r="M27" s="613" t="s">
        <v>357</v>
      </c>
      <c r="N27" s="614"/>
      <c r="O27" s="294"/>
      <c r="P27" s="485"/>
      <c r="Q27" s="293"/>
      <c r="R27" s="485"/>
      <c r="S27" s="293"/>
    </row>
    <row r="28" spans="1:19" ht="270.75" customHeight="1" x14ac:dyDescent="0.2">
      <c r="A28" s="2"/>
      <c r="B28" s="612"/>
      <c r="C28" s="563"/>
      <c r="D28" s="433"/>
      <c r="E28" s="564" t="s">
        <v>346</v>
      </c>
      <c r="F28" s="481" t="s">
        <v>349</v>
      </c>
      <c r="G28" s="692" t="s">
        <v>690</v>
      </c>
      <c r="H28" s="566" t="s">
        <v>684</v>
      </c>
      <c r="I28" s="565" t="s">
        <v>673</v>
      </c>
      <c r="J28" s="567" t="s">
        <v>344</v>
      </c>
      <c r="K28" s="568" t="s">
        <v>344</v>
      </c>
      <c r="L28" s="569" t="s">
        <v>347</v>
      </c>
      <c r="M28" s="570" t="s">
        <v>674</v>
      </c>
      <c r="N28" s="569" t="s">
        <v>683</v>
      </c>
      <c r="O28" s="564" t="s">
        <v>344</v>
      </c>
      <c r="P28" s="571" t="s">
        <v>675</v>
      </c>
      <c r="Q28" s="564" t="s">
        <v>680</v>
      </c>
      <c r="R28" s="571" t="s">
        <v>682</v>
      </c>
      <c r="S28" s="564" t="s">
        <v>676</v>
      </c>
    </row>
    <row r="29" spans="1:19" x14ac:dyDescent="0.2">
      <c r="A29" s="2"/>
      <c r="B29" s="4"/>
      <c r="C29" s="38"/>
      <c r="D29" s="37"/>
      <c r="E29" s="43"/>
      <c r="F29" s="36"/>
      <c r="G29" s="43"/>
      <c r="H29" s="43"/>
      <c r="I29" s="36"/>
      <c r="J29" s="36"/>
      <c r="K29" s="43"/>
      <c r="L29" s="36"/>
      <c r="M29" s="36"/>
      <c r="N29" s="43"/>
      <c r="O29" s="36"/>
      <c r="P29" s="43"/>
      <c r="Q29" s="43"/>
      <c r="R29" s="43"/>
      <c r="S29" s="43"/>
    </row>
    <row r="30" spans="1:19" ht="13.5" thickBot="1" x14ac:dyDescent="0.25">
      <c r="A30" s="2"/>
      <c r="B30" s="104" t="s">
        <v>143</v>
      </c>
      <c r="C30" s="45"/>
      <c r="D30" s="30"/>
      <c r="E30" s="31"/>
      <c r="F30" s="30"/>
      <c r="G30" s="31"/>
      <c r="H30" s="31"/>
      <c r="I30" s="30"/>
      <c r="J30" s="30"/>
      <c r="K30" s="31"/>
      <c r="L30" s="30"/>
      <c r="M30" s="30"/>
      <c r="N30" s="31"/>
      <c r="O30" s="30"/>
      <c r="P30" s="31"/>
      <c r="Q30" s="31"/>
      <c r="R30" s="31"/>
      <c r="S30" s="31"/>
    </row>
    <row r="31" spans="1:19" s="14" customFormat="1" x14ac:dyDescent="0.2">
      <c r="A31" s="2"/>
      <c r="B31" s="67" t="s">
        <v>43</v>
      </c>
      <c r="C31" s="489" t="s">
        <v>34</v>
      </c>
      <c r="D31" s="40"/>
      <c r="E31" s="41"/>
      <c r="F31" s="40"/>
      <c r="G31" s="41"/>
      <c r="H31" s="41"/>
      <c r="I31" s="40"/>
      <c r="J31" s="40"/>
      <c r="K31" s="41"/>
      <c r="L31" s="40"/>
      <c r="M31" s="40"/>
      <c r="N31" s="41"/>
      <c r="O31" s="40"/>
      <c r="P31" s="41"/>
      <c r="Q31" s="41"/>
      <c r="R31" s="41"/>
      <c r="S31" s="313"/>
    </row>
    <row r="32" spans="1:19" ht="117.75" customHeight="1" x14ac:dyDescent="0.2">
      <c r="A32" s="2" t="s">
        <v>93</v>
      </c>
      <c r="B32" s="168" t="s">
        <v>41</v>
      </c>
      <c r="C32" s="165" t="s">
        <v>39</v>
      </c>
      <c r="D32" s="428" t="s">
        <v>352</v>
      </c>
      <c r="E32" s="163" t="s">
        <v>350</v>
      </c>
      <c r="F32" s="471" t="s">
        <v>351</v>
      </c>
      <c r="G32" s="163" t="s">
        <v>374</v>
      </c>
      <c r="H32" s="428" t="s">
        <v>361</v>
      </c>
      <c r="I32" s="163" t="s">
        <v>363</v>
      </c>
      <c r="J32" s="428" t="s">
        <v>364</v>
      </c>
      <c r="K32" s="163" t="s">
        <v>364</v>
      </c>
      <c r="L32" s="428" t="s">
        <v>364</v>
      </c>
      <c r="M32" s="163" t="s">
        <v>364</v>
      </c>
      <c r="N32" s="428" t="s">
        <v>364</v>
      </c>
      <c r="O32" s="163" t="s">
        <v>365</v>
      </c>
      <c r="P32" s="428" t="s">
        <v>371</v>
      </c>
      <c r="Q32" s="163" t="s">
        <v>368</v>
      </c>
      <c r="R32" s="428" t="s">
        <v>365</v>
      </c>
      <c r="S32" s="295" t="s">
        <v>370</v>
      </c>
    </row>
    <row r="33" spans="1:19" ht="136.5" customHeight="1" x14ac:dyDescent="0.2">
      <c r="A33" s="2" t="s">
        <v>94</v>
      </c>
      <c r="B33" s="307" t="s">
        <v>42</v>
      </c>
      <c r="C33" s="165" t="s">
        <v>39</v>
      </c>
      <c r="D33" s="437" t="s">
        <v>353</v>
      </c>
      <c r="E33" s="274" t="s">
        <v>360</v>
      </c>
      <c r="F33" s="437" t="s">
        <v>360</v>
      </c>
      <c r="G33" s="274" t="s">
        <v>375</v>
      </c>
      <c r="H33" s="437" t="s">
        <v>362</v>
      </c>
      <c r="I33" s="274" t="s">
        <v>367</v>
      </c>
      <c r="J33" s="437" t="s">
        <v>380</v>
      </c>
      <c r="K33" s="274" t="s">
        <v>380</v>
      </c>
      <c r="L33" s="437" t="s">
        <v>380</v>
      </c>
      <c r="M33" s="274" t="s">
        <v>380</v>
      </c>
      <c r="N33" s="437" t="s">
        <v>380</v>
      </c>
      <c r="O33" s="274" t="s">
        <v>366</v>
      </c>
      <c r="P33" s="437" t="s">
        <v>372</v>
      </c>
      <c r="Q33" s="274" t="s">
        <v>369</v>
      </c>
      <c r="R33" s="437" t="s">
        <v>366</v>
      </c>
      <c r="S33" s="301" t="s">
        <v>360</v>
      </c>
    </row>
    <row r="34" spans="1:19" s="14" customFormat="1" x14ac:dyDescent="0.2">
      <c r="A34" s="2"/>
      <c r="B34" s="314"/>
      <c r="C34" s="282"/>
      <c r="D34" s="283"/>
      <c r="E34" s="283"/>
      <c r="F34" s="283"/>
      <c r="G34" s="283"/>
      <c r="H34" s="283"/>
      <c r="I34" s="283"/>
      <c r="J34" s="283"/>
      <c r="K34" s="283"/>
      <c r="L34" s="283"/>
      <c r="M34" s="283"/>
      <c r="N34" s="283"/>
      <c r="O34" s="283"/>
      <c r="P34" s="283"/>
      <c r="Q34" s="283"/>
      <c r="R34" s="283"/>
      <c r="S34" s="297"/>
    </row>
    <row r="35" spans="1:19" s="14" customFormat="1" ht="38.25" x14ac:dyDescent="0.2">
      <c r="A35" s="2"/>
      <c r="B35" s="315" t="s">
        <v>612</v>
      </c>
      <c r="C35" s="279" t="s">
        <v>34</v>
      </c>
      <c r="D35" s="278"/>
      <c r="E35" s="278"/>
      <c r="F35" s="278"/>
      <c r="G35" s="278"/>
      <c r="H35" s="278"/>
      <c r="I35" s="278"/>
      <c r="J35" s="278"/>
      <c r="K35" s="278"/>
      <c r="L35" s="278"/>
      <c r="M35" s="278"/>
      <c r="N35" s="278"/>
      <c r="O35" s="278"/>
      <c r="P35" s="278"/>
      <c r="Q35" s="278"/>
      <c r="R35" s="278"/>
      <c r="S35" s="316"/>
    </row>
    <row r="36" spans="1:19" ht="25.5" x14ac:dyDescent="0.2">
      <c r="A36" s="2" t="s">
        <v>95</v>
      </c>
      <c r="B36" s="168" t="s">
        <v>30</v>
      </c>
      <c r="C36" s="169">
        <f>SUM(D36:CM36)</f>
        <v>237906</v>
      </c>
      <c r="D36" s="434">
        <v>0</v>
      </c>
      <c r="E36" s="164">
        <v>100000</v>
      </c>
      <c r="F36" s="429">
        <v>137906</v>
      </c>
      <c r="G36" s="164">
        <v>0</v>
      </c>
      <c r="H36" s="429">
        <v>0</v>
      </c>
      <c r="I36" s="164">
        <v>0</v>
      </c>
      <c r="J36" s="429">
        <v>0</v>
      </c>
      <c r="K36" s="164">
        <v>0</v>
      </c>
      <c r="L36" s="429">
        <v>0</v>
      </c>
      <c r="M36" s="164">
        <v>0</v>
      </c>
      <c r="N36" s="429">
        <v>0</v>
      </c>
      <c r="O36" s="164">
        <v>0</v>
      </c>
      <c r="P36" s="429">
        <v>0</v>
      </c>
      <c r="Q36" s="164">
        <v>0</v>
      </c>
      <c r="R36" s="429">
        <v>0</v>
      </c>
      <c r="S36" s="296">
        <v>0</v>
      </c>
    </row>
    <row r="37" spans="1:19" x14ac:dyDescent="0.2">
      <c r="A37" s="2" t="s">
        <v>96</v>
      </c>
      <c r="B37" s="168" t="s">
        <v>319</v>
      </c>
      <c r="C37" s="169">
        <f>SUM(D37:CM37)</f>
        <v>43814177.369999997</v>
      </c>
      <c r="D37" s="434">
        <v>29693710</v>
      </c>
      <c r="E37" s="166"/>
      <c r="F37" s="434"/>
      <c r="G37" s="166">
        <v>352600</v>
      </c>
      <c r="H37" s="434">
        <v>0</v>
      </c>
      <c r="I37" s="166">
        <v>900000</v>
      </c>
      <c r="J37" s="434">
        <v>220000</v>
      </c>
      <c r="K37" s="166">
        <v>0</v>
      </c>
      <c r="L37" s="434">
        <v>0</v>
      </c>
      <c r="M37" s="166">
        <v>32000</v>
      </c>
      <c r="N37" s="434">
        <v>0</v>
      </c>
      <c r="O37" s="166">
        <v>12417272</v>
      </c>
      <c r="P37" s="434">
        <v>0</v>
      </c>
      <c r="Q37" s="166">
        <v>0</v>
      </c>
      <c r="R37" s="434">
        <v>0</v>
      </c>
      <c r="S37" s="317">
        <v>198595.37</v>
      </c>
    </row>
    <row r="38" spans="1:19" x14ac:dyDescent="0.2">
      <c r="A38" s="2" t="s">
        <v>97</v>
      </c>
      <c r="B38" s="170" t="s">
        <v>146</v>
      </c>
      <c r="C38" s="169">
        <f>SUM(D38:CM38)</f>
        <v>44052083.369999997</v>
      </c>
      <c r="D38" s="429">
        <f>SUM(D36:D37)</f>
        <v>29693710</v>
      </c>
      <c r="E38" s="164">
        <f t="shared" ref="E38:F38" si="0">SUM(E36:E37)</f>
        <v>100000</v>
      </c>
      <c r="F38" s="429">
        <f t="shared" si="0"/>
        <v>137906</v>
      </c>
      <c r="G38" s="164">
        <f>SUM(G36:G37)</f>
        <v>352600</v>
      </c>
      <c r="H38" s="429">
        <f>SUM(H36:H37)</f>
        <v>0</v>
      </c>
      <c r="I38" s="164">
        <f t="shared" ref="I38:S38" si="1">SUM(I36:I37)</f>
        <v>900000</v>
      </c>
      <c r="J38" s="429">
        <f t="shared" si="1"/>
        <v>220000</v>
      </c>
      <c r="K38" s="164">
        <f t="shared" si="1"/>
        <v>0</v>
      </c>
      <c r="L38" s="429">
        <f t="shared" si="1"/>
        <v>0</v>
      </c>
      <c r="M38" s="164">
        <f t="shared" si="1"/>
        <v>32000</v>
      </c>
      <c r="N38" s="429">
        <f t="shared" si="1"/>
        <v>0</v>
      </c>
      <c r="O38" s="164">
        <f t="shared" si="1"/>
        <v>12417272</v>
      </c>
      <c r="P38" s="429">
        <f t="shared" si="1"/>
        <v>0</v>
      </c>
      <c r="Q38" s="164">
        <f t="shared" si="1"/>
        <v>0</v>
      </c>
      <c r="R38" s="429">
        <f t="shared" si="1"/>
        <v>0</v>
      </c>
      <c r="S38" s="296">
        <f t="shared" si="1"/>
        <v>198595.37</v>
      </c>
    </row>
    <row r="39" spans="1:19" x14ac:dyDescent="0.2">
      <c r="A39" s="2" t="s">
        <v>98</v>
      </c>
      <c r="B39" s="309" t="s">
        <v>320</v>
      </c>
      <c r="C39" s="169">
        <f>SUM(D39:CM39)</f>
        <v>201778</v>
      </c>
      <c r="D39" s="434">
        <f>177241+8505+16032</f>
        <v>201778</v>
      </c>
      <c r="E39" s="166">
        <v>0</v>
      </c>
      <c r="F39" s="434">
        <v>0</v>
      </c>
      <c r="G39" s="166">
        <v>0</v>
      </c>
      <c r="H39" s="434">
        <v>0</v>
      </c>
      <c r="I39" s="166">
        <v>0</v>
      </c>
      <c r="J39" s="434">
        <v>0</v>
      </c>
      <c r="K39" s="166">
        <v>0</v>
      </c>
      <c r="L39" s="434">
        <v>0</v>
      </c>
      <c r="M39" s="166">
        <v>0</v>
      </c>
      <c r="N39" s="434">
        <v>0</v>
      </c>
      <c r="O39" s="166">
        <v>0</v>
      </c>
      <c r="P39" s="434">
        <v>0</v>
      </c>
      <c r="Q39" s="166">
        <v>0</v>
      </c>
      <c r="R39" s="434">
        <v>0</v>
      </c>
      <c r="S39" s="317">
        <v>0</v>
      </c>
    </row>
    <row r="40" spans="1:19" s="273" customFormat="1" x14ac:dyDescent="0.2">
      <c r="A40" s="25" t="s">
        <v>99</v>
      </c>
      <c r="B40" s="170" t="s">
        <v>148</v>
      </c>
      <c r="C40" s="169">
        <f>SUM(D40:CM40)</f>
        <v>44253861.369999997</v>
      </c>
      <c r="D40" s="435">
        <f>SUM(D38:D39)</f>
        <v>29895488</v>
      </c>
      <c r="E40" s="271">
        <f t="shared" ref="E40:G40" si="2">SUM(E38:E39)</f>
        <v>100000</v>
      </c>
      <c r="F40" s="435">
        <f t="shared" si="2"/>
        <v>137906</v>
      </c>
      <c r="G40" s="271">
        <f t="shared" si="2"/>
        <v>352600</v>
      </c>
      <c r="H40" s="435">
        <f>SUM(H38:H39)</f>
        <v>0</v>
      </c>
      <c r="I40" s="271">
        <f t="shared" ref="I40:S40" si="3">SUM(I38:I39)</f>
        <v>900000</v>
      </c>
      <c r="J40" s="435">
        <f t="shared" si="3"/>
        <v>220000</v>
      </c>
      <c r="K40" s="271">
        <f t="shared" si="3"/>
        <v>0</v>
      </c>
      <c r="L40" s="435">
        <f t="shared" si="3"/>
        <v>0</v>
      </c>
      <c r="M40" s="271">
        <f t="shared" si="3"/>
        <v>32000</v>
      </c>
      <c r="N40" s="435">
        <f t="shared" si="3"/>
        <v>0</v>
      </c>
      <c r="O40" s="271">
        <f t="shared" si="3"/>
        <v>12417272</v>
      </c>
      <c r="P40" s="435">
        <f t="shared" si="3"/>
        <v>0</v>
      </c>
      <c r="Q40" s="271">
        <f t="shared" si="3"/>
        <v>0</v>
      </c>
      <c r="R40" s="435">
        <f t="shared" si="3"/>
        <v>0</v>
      </c>
      <c r="S40" s="318">
        <f t="shared" si="3"/>
        <v>198595.37</v>
      </c>
    </row>
    <row r="41" spans="1:19" ht="117.75" customHeight="1" thickBot="1" x14ac:dyDescent="0.25">
      <c r="A41" s="2"/>
      <c r="B41" s="29" t="s">
        <v>340</v>
      </c>
      <c r="C41" s="490"/>
      <c r="D41" s="438" t="s">
        <v>617</v>
      </c>
      <c r="E41" s="303" t="s">
        <v>346</v>
      </c>
      <c r="F41" s="470" t="s">
        <v>349</v>
      </c>
      <c r="G41" s="604" t="s">
        <v>355</v>
      </c>
      <c r="H41" s="605"/>
      <c r="I41" s="269"/>
      <c r="J41" s="604" t="s">
        <v>356</v>
      </c>
      <c r="K41" s="605"/>
      <c r="L41" s="436"/>
      <c r="M41" s="604" t="s">
        <v>357</v>
      </c>
      <c r="N41" s="605"/>
      <c r="O41" s="606" t="s">
        <v>373</v>
      </c>
      <c r="P41" s="606"/>
      <c r="Q41" s="606"/>
      <c r="R41" s="607"/>
      <c r="S41" s="319"/>
    </row>
    <row r="42" spans="1:19" x14ac:dyDescent="0.2">
      <c r="A42" s="2"/>
      <c r="B42" s="32"/>
      <c r="C42" s="38"/>
      <c r="D42" s="37"/>
      <c r="E42" s="37"/>
      <c r="F42" s="37"/>
      <c r="G42" s="37"/>
      <c r="H42" s="37"/>
      <c r="I42" s="37"/>
      <c r="J42" s="37"/>
      <c r="K42" s="37"/>
      <c r="L42" s="37"/>
      <c r="M42" s="37"/>
      <c r="N42" s="37"/>
      <c r="O42" s="37"/>
      <c r="P42" s="37"/>
      <c r="Q42" s="37"/>
      <c r="R42" s="37"/>
      <c r="S42" s="37"/>
    </row>
    <row r="43" spans="1:19" ht="13.5" thickBot="1" x14ac:dyDescent="0.25">
      <c r="A43" s="2"/>
      <c r="B43" s="104" t="s">
        <v>144</v>
      </c>
      <c r="C43" s="45"/>
      <c r="D43" s="8"/>
      <c r="E43" s="8"/>
      <c r="F43" s="8"/>
      <c r="G43" s="8"/>
      <c r="H43" s="8"/>
      <c r="I43" s="8"/>
      <c r="J43" s="8"/>
      <c r="K43" s="8"/>
      <c r="L43" s="8"/>
      <c r="M43" s="8"/>
      <c r="N43" s="8"/>
      <c r="O43" s="8"/>
      <c r="P43" s="8"/>
      <c r="Q43" s="8"/>
      <c r="R43" s="8"/>
      <c r="S43" s="8"/>
    </row>
    <row r="44" spans="1:19" s="14" customFormat="1" x14ac:dyDescent="0.2">
      <c r="A44" s="2"/>
      <c r="B44" s="173" t="s">
        <v>48</v>
      </c>
      <c r="C44" s="160"/>
      <c r="D44" s="174"/>
      <c r="E44" s="174"/>
      <c r="F44" s="174"/>
      <c r="G44" s="174"/>
      <c r="H44" s="174"/>
      <c r="I44" s="174"/>
      <c r="J44" s="174"/>
      <c r="K44" s="174"/>
      <c r="L44" s="174"/>
      <c r="M44" s="174"/>
      <c r="N44" s="174"/>
      <c r="O44" s="174"/>
      <c r="P44" s="174"/>
      <c r="Q44" s="174"/>
      <c r="R44" s="174"/>
      <c r="S44" s="341"/>
    </row>
    <row r="45" spans="1:19" x14ac:dyDescent="0.2">
      <c r="A45" s="64" t="s">
        <v>100</v>
      </c>
      <c r="B45" s="320" t="s">
        <v>44</v>
      </c>
      <c r="C45" s="321"/>
      <c r="D45" s="439" t="s">
        <v>348</v>
      </c>
      <c r="E45" s="322" t="s">
        <v>348</v>
      </c>
      <c r="F45" s="439" t="s">
        <v>348</v>
      </c>
      <c r="G45" s="322" t="s">
        <v>348</v>
      </c>
      <c r="H45" s="439" t="s">
        <v>348</v>
      </c>
      <c r="I45" s="322" t="s">
        <v>348</v>
      </c>
      <c r="J45" s="439" t="s">
        <v>348</v>
      </c>
      <c r="K45" s="322" t="s">
        <v>348</v>
      </c>
      <c r="L45" s="439" t="s">
        <v>348</v>
      </c>
      <c r="M45" s="322" t="s">
        <v>348</v>
      </c>
      <c r="N45" s="439" t="s">
        <v>348</v>
      </c>
      <c r="O45" s="322" t="s">
        <v>348</v>
      </c>
      <c r="P45" s="439" t="s">
        <v>348</v>
      </c>
      <c r="Q45" s="322" t="s">
        <v>348</v>
      </c>
      <c r="R45" s="439" t="s">
        <v>348</v>
      </c>
      <c r="S45" s="342" t="s">
        <v>348</v>
      </c>
    </row>
    <row r="46" spans="1:19" s="14" customFormat="1" x14ac:dyDescent="0.2">
      <c r="A46" s="34"/>
      <c r="B46" s="486"/>
      <c r="C46" s="326"/>
      <c r="D46" s="327"/>
      <c r="E46" s="327"/>
      <c r="F46" s="327"/>
      <c r="G46" s="327"/>
      <c r="H46" s="327"/>
      <c r="I46" s="327"/>
      <c r="J46" s="327"/>
      <c r="K46" s="327"/>
      <c r="L46" s="327"/>
      <c r="M46" s="327"/>
      <c r="N46" s="327"/>
      <c r="O46" s="327"/>
      <c r="P46" s="327"/>
      <c r="Q46" s="327"/>
      <c r="R46" s="327"/>
      <c r="S46" s="343"/>
    </row>
    <row r="47" spans="1:19" s="14" customFormat="1" x14ac:dyDescent="0.2">
      <c r="A47" s="34"/>
      <c r="B47" s="396" t="s">
        <v>142</v>
      </c>
      <c r="C47" s="286" t="s">
        <v>34</v>
      </c>
      <c r="D47" s="250"/>
      <c r="E47" s="250"/>
      <c r="F47" s="250"/>
      <c r="G47" s="250"/>
      <c r="H47" s="250"/>
      <c r="I47" s="250"/>
      <c r="J47" s="250"/>
      <c r="K47" s="250"/>
      <c r="L47" s="250"/>
      <c r="M47" s="250"/>
      <c r="N47" s="250"/>
      <c r="O47" s="250"/>
      <c r="P47" s="250"/>
      <c r="Q47" s="250"/>
      <c r="R47" s="250"/>
      <c r="S47" s="344"/>
    </row>
    <row r="48" spans="1:19" ht="25.5" x14ac:dyDescent="0.2">
      <c r="A48" s="34" t="s">
        <v>101</v>
      </c>
      <c r="B48" s="323" t="s">
        <v>135</v>
      </c>
      <c r="C48" s="324"/>
      <c r="D48" s="440" t="str">
        <f t="shared" ref="D48:S48" si="4">D9</f>
        <v>General Fund Appropriations</v>
      </c>
      <c r="E48" s="325" t="str">
        <f t="shared" si="4"/>
        <v>General Fund Appropriations</v>
      </c>
      <c r="F48" s="440" t="str">
        <f t="shared" si="4"/>
        <v>Capital Reserve Fund</v>
      </c>
      <c r="G48" s="325" t="str">
        <f t="shared" si="4"/>
        <v>Family &amp; Circuit Court Filing Fee</v>
      </c>
      <c r="H48" s="440" t="str">
        <f t="shared" si="4"/>
        <v>Conviction Surcharge 1</v>
      </c>
      <c r="I48" s="325" t="str">
        <f t="shared" si="4"/>
        <v>Court Fine 1</v>
      </c>
      <c r="J48" s="440" t="str">
        <f t="shared" si="4"/>
        <v>Traffic Education Program Fee (Magistrate Court)</v>
      </c>
      <c r="K48" s="325" t="str">
        <f t="shared" si="4"/>
        <v>Traffic Education Program Fee (Municipal Court)</v>
      </c>
      <c r="L48" s="440" t="str">
        <f t="shared" si="4"/>
        <v>Donations</v>
      </c>
      <c r="M48" s="325" t="str">
        <f t="shared" si="4"/>
        <v>Civil Action Application Fee</v>
      </c>
      <c r="N48" s="440" t="str">
        <f t="shared" si="4"/>
        <v xml:space="preserve">Investment Earnings 1 </v>
      </c>
      <c r="O48" s="325" t="str">
        <f t="shared" si="4"/>
        <v>Public Defender Application Fee</v>
      </c>
      <c r="P48" s="440" t="str">
        <f t="shared" si="4"/>
        <v>Court Fines 2</v>
      </c>
      <c r="Q48" s="325" t="str">
        <f t="shared" si="4"/>
        <v>Conviction Surcharge 2</v>
      </c>
      <c r="R48" s="440" t="str">
        <f t="shared" si="4"/>
        <v>Investment Earnings 2</v>
      </c>
      <c r="S48" s="345" t="str">
        <f t="shared" si="4"/>
        <v>Federal Grant</v>
      </c>
    </row>
    <row r="49" spans="1:19" x14ac:dyDescent="0.2">
      <c r="A49" s="34" t="s">
        <v>102</v>
      </c>
      <c r="B49" s="177" t="s">
        <v>570</v>
      </c>
      <c r="C49" s="178"/>
      <c r="D49" s="441"/>
      <c r="E49" s="179"/>
      <c r="F49" s="441"/>
      <c r="G49" s="179"/>
      <c r="H49" s="441"/>
      <c r="I49" s="179"/>
      <c r="J49" s="441"/>
      <c r="K49" s="179"/>
      <c r="L49" s="441"/>
      <c r="M49" s="179"/>
      <c r="N49" s="441"/>
      <c r="O49" s="179"/>
      <c r="P49" s="441"/>
      <c r="Q49" s="179"/>
      <c r="R49" s="441"/>
      <c r="S49" s="346">
        <v>1</v>
      </c>
    </row>
    <row r="50" spans="1:19" ht="237.75" customHeight="1" x14ac:dyDescent="0.2">
      <c r="A50" s="2" t="s">
        <v>103</v>
      </c>
      <c r="B50" s="572" t="s">
        <v>140</v>
      </c>
      <c r="C50" s="175"/>
      <c r="D50" s="442" t="s">
        <v>677</v>
      </c>
      <c r="E50" s="176" t="s">
        <v>665</v>
      </c>
      <c r="F50" s="442" t="s">
        <v>666</v>
      </c>
      <c r="G50" s="176"/>
      <c r="H50" s="442"/>
      <c r="I50" s="176" t="s">
        <v>685</v>
      </c>
      <c r="J50" s="442"/>
      <c r="K50" s="176"/>
      <c r="L50" s="442"/>
      <c r="M50" s="176"/>
      <c r="N50" s="442"/>
      <c r="O50" s="176"/>
      <c r="P50" s="442" t="s">
        <v>667</v>
      </c>
      <c r="Q50" s="176"/>
      <c r="R50" s="442"/>
      <c r="S50" s="347" t="s">
        <v>678</v>
      </c>
    </row>
    <row r="51" spans="1:19" ht="135.75" customHeight="1" x14ac:dyDescent="0.2">
      <c r="A51" s="34" t="s">
        <v>104</v>
      </c>
      <c r="B51" s="177" t="s">
        <v>42</v>
      </c>
      <c r="C51" s="180"/>
      <c r="D51" s="441" t="str">
        <f t="shared" ref="D51:S51" si="5">D33</f>
        <v>I. Administration;  I.E. Rule 608 Appointment Fund;  II. Division of Appellate Defense;   III. Office of Circuit Public Defender;  III. A. Defense of Indigents/Per Capita; III.B. DUI Defense of Indigents;  III.C. Criminal Domestic Violence; V. Employee Benefits.</v>
      </c>
      <c r="E51" s="179" t="str">
        <f t="shared" si="5"/>
        <v>I. Administration</v>
      </c>
      <c r="F51" s="441" t="str">
        <f t="shared" si="5"/>
        <v>I. Administration</v>
      </c>
      <c r="G51" s="179" t="str">
        <f t="shared" si="5"/>
        <v xml:space="preserve"> I. Administration; II. Division of Appellate Defense</v>
      </c>
      <c r="H51" s="441" t="str">
        <f t="shared" si="5"/>
        <v xml:space="preserve"> II. Division of Appellate Defense</v>
      </c>
      <c r="I51" s="179" t="str">
        <f t="shared" si="5"/>
        <v>III.A. Defense of Indigents/Per Capita</v>
      </c>
      <c r="J51" s="441" t="str">
        <f t="shared" si="5"/>
        <v>I.F. Professional Training &amp; Development</v>
      </c>
      <c r="K51" s="179" t="str">
        <f t="shared" si="5"/>
        <v>I.F. Professional Training &amp; Development</v>
      </c>
      <c r="L51" s="441" t="str">
        <f t="shared" si="5"/>
        <v>I.F. Professional Training &amp; Development</v>
      </c>
      <c r="M51" s="179" t="str">
        <f t="shared" si="5"/>
        <v>I.F. Professional Training &amp; Development</v>
      </c>
      <c r="N51" s="441" t="str">
        <f t="shared" si="5"/>
        <v>I.F. Professional Training &amp; Development</v>
      </c>
      <c r="O51" s="179" t="str">
        <f t="shared" si="5"/>
        <v>I.A. Death Penalty Trial Fund; I.B. Conflict Fund; III.A. Defense of Indigents/Per Capita</v>
      </c>
      <c r="P51" s="441" t="str">
        <f t="shared" si="5"/>
        <v>I. Administration; I.A. Death Penalty Trial Fund; I.B. Conflict Fund; I.C. Legal Aid Funding; I.E Court Fine Assessment; II. Division of Appellate Defense; III.A. Defense of Indigents/Per Capita; IV. Death Penalty Trial Division; V. Employee Benefits</v>
      </c>
      <c r="Q51" s="179" t="str">
        <f t="shared" si="5"/>
        <v xml:space="preserve"> I.B. Conflict Fund; III.A. Defense of Indigents/Per Capita</v>
      </c>
      <c r="R51" s="441" t="str">
        <f t="shared" si="5"/>
        <v>I.A. Death Penalty Trial Fund; I.B. Conflict Fund; III.A. Defense of Indigents/Per Capita</v>
      </c>
      <c r="S51" s="346" t="str">
        <f t="shared" si="5"/>
        <v>I. Administration</v>
      </c>
    </row>
    <row r="52" spans="1:19" s="46" customFormat="1" x14ac:dyDescent="0.2">
      <c r="A52" s="328" t="s">
        <v>105</v>
      </c>
      <c r="B52" s="329" t="s">
        <v>40</v>
      </c>
      <c r="C52" s="330">
        <f t="shared" ref="C52:S52" si="6">C40</f>
        <v>44253861.369999997</v>
      </c>
      <c r="D52" s="443">
        <f t="shared" si="6"/>
        <v>29895488</v>
      </c>
      <c r="E52" s="330">
        <f t="shared" si="6"/>
        <v>100000</v>
      </c>
      <c r="F52" s="443">
        <f t="shared" si="6"/>
        <v>137906</v>
      </c>
      <c r="G52" s="330">
        <f t="shared" si="6"/>
        <v>352600</v>
      </c>
      <c r="H52" s="443">
        <f t="shared" si="6"/>
        <v>0</v>
      </c>
      <c r="I52" s="330">
        <f t="shared" si="6"/>
        <v>900000</v>
      </c>
      <c r="J52" s="443">
        <f t="shared" si="6"/>
        <v>220000</v>
      </c>
      <c r="K52" s="330">
        <f t="shared" si="6"/>
        <v>0</v>
      </c>
      <c r="L52" s="443">
        <f t="shared" si="6"/>
        <v>0</v>
      </c>
      <c r="M52" s="330">
        <f t="shared" si="6"/>
        <v>32000</v>
      </c>
      <c r="N52" s="443">
        <f t="shared" si="6"/>
        <v>0</v>
      </c>
      <c r="O52" s="330">
        <f t="shared" si="6"/>
        <v>12417272</v>
      </c>
      <c r="P52" s="443">
        <f t="shared" si="6"/>
        <v>0</v>
      </c>
      <c r="Q52" s="330">
        <f t="shared" si="6"/>
        <v>0</v>
      </c>
      <c r="R52" s="443">
        <f t="shared" si="6"/>
        <v>0</v>
      </c>
      <c r="S52" s="348">
        <f t="shared" si="6"/>
        <v>198595.37</v>
      </c>
    </row>
    <row r="53" spans="1:19" s="14" customFormat="1" x14ac:dyDescent="0.2">
      <c r="A53" s="34"/>
      <c r="B53" s="314"/>
      <c r="C53" s="312"/>
      <c r="D53" s="333"/>
      <c r="E53" s="333"/>
      <c r="F53" s="333"/>
      <c r="G53" s="333"/>
      <c r="H53" s="333"/>
      <c r="I53" s="333"/>
      <c r="J53" s="333"/>
      <c r="K53" s="333"/>
      <c r="L53" s="333"/>
      <c r="M53" s="333"/>
      <c r="N53" s="333"/>
      <c r="O53" s="333"/>
      <c r="P53" s="333"/>
      <c r="Q53" s="333"/>
      <c r="R53" s="333"/>
      <c r="S53" s="349"/>
    </row>
    <row r="54" spans="1:19" s="14" customFormat="1" ht="25.5" x14ac:dyDescent="0.2">
      <c r="A54" s="34"/>
      <c r="B54" s="350" t="s">
        <v>141</v>
      </c>
      <c r="C54" s="280" t="s">
        <v>34</v>
      </c>
      <c r="D54" s="311"/>
      <c r="E54" s="311"/>
      <c r="F54" s="311"/>
      <c r="G54" s="311"/>
      <c r="H54" s="311"/>
      <c r="I54" s="311"/>
      <c r="J54" s="311"/>
      <c r="K54" s="311"/>
      <c r="L54" s="311"/>
      <c r="M54" s="311"/>
      <c r="N54" s="311"/>
      <c r="O54" s="311"/>
      <c r="P54" s="311"/>
      <c r="Q54" s="311"/>
      <c r="R54" s="311"/>
      <c r="S54" s="351"/>
    </row>
    <row r="55" spans="1:19" ht="25.5" x14ac:dyDescent="0.2">
      <c r="A55" s="34"/>
      <c r="B55" s="331" t="s">
        <v>271</v>
      </c>
      <c r="C55" s="332"/>
      <c r="D55" s="445"/>
      <c r="E55" s="332"/>
      <c r="F55" s="445"/>
      <c r="G55" s="332"/>
      <c r="H55" s="445"/>
      <c r="I55" s="332"/>
      <c r="J55" s="445"/>
      <c r="K55" s="332"/>
      <c r="L55" s="445"/>
      <c r="M55" s="332"/>
      <c r="N55" s="445"/>
      <c r="O55" s="332"/>
      <c r="P55" s="445"/>
      <c r="Q55" s="332"/>
      <c r="R55" s="445"/>
      <c r="S55" s="352"/>
    </row>
    <row r="56" spans="1:19" x14ac:dyDescent="0.2">
      <c r="A56" s="34"/>
      <c r="B56" s="266" t="s">
        <v>272</v>
      </c>
      <c r="C56" s="181">
        <f t="shared" ref="C56:C67" si="7">SUM(D56:CM56)</f>
        <v>34524212.149999999</v>
      </c>
      <c r="D56" s="446">
        <f>12301049+976593+1377185+25925.07+2261664+373356.81+17972.91+106304.21+1552194.45+338528.84+8194638.04</f>
        <v>27525411.329999998</v>
      </c>
      <c r="E56" s="181"/>
      <c r="F56" s="446">
        <v>18271.75</v>
      </c>
      <c r="G56" s="181"/>
      <c r="H56" s="446"/>
      <c r="I56" s="181">
        <v>637303.16</v>
      </c>
      <c r="J56" s="446">
        <v>2247.87</v>
      </c>
      <c r="K56" s="181"/>
      <c r="L56" s="446"/>
      <c r="M56" s="181"/>
      <c r="N56" s="446"/>
      <c r="O56" s="181">
        <f>1687909.98+369961.43+1000000+687780.05+97864.93+180650.58+1012652.22+310193.62+654499.52+208519.38+500</f>
        <v>6210531.71</v>
      </c>
      <c r="P56" s="446"/>
      <c r="Q56" s="181"/>
      <c r="R56" s="446"/>
      <c r="S56" s="353">
        <v>130446.33</v>
      </c>
    </row>
    <row r="57" spans="1:19" ht="38.25" hidden="1" outlineLevel="1" x14ac:dyDescent="0.2">
      <c r="A57" s="34"/>
      <c r="B57" s="267" t="s">
        <v>273</v>
      </c>
      <c r="C57" s="181">
        <f t="shared" si="7"/>
        <v>0</v>
      </c>
      <c r="D57" s="446"/>
      <c r="E57" s="181"/>
      <c r="F57" s="446"/>
      <c r="G57" s="181"/>
      <c r="H57" s="446"/>
      <c r="I57" s="181"/>
      <c r="J57" s="446"/>
      <c r="K57" s="181"/>
      <c r="L57" s="446"/>
      <c r="M57" s="181"/>
      <c r="N57" s="446"/>
      <c r="O57" s="181"/>
      <c r="P57" s="446"/>
      <c r="Q57" s="181"/>
      <c r="R57" s="446"/>
      <c r="S57" s="353"/>
    </row>
    <row r="58" spans="1:19" ht="38.25" hidden="1" outlineLevel="1" x14ac:dyDescent="0.2">
      <c r="A58" s="34"/>
      <c r="B58" s="267" t="s">
        <v>292</v>
      </c>
      <c r="C58" s="181">
        <f t="shared" si="7"/>
        <v>0</v>
      </c>
      <c r="D58" s="446"/>
      <c r="E58" s="181"/>
      <c r="F58" s="446"/>
      <c r="G58" s="181"/>
      <c r="H58" s="446"/>
      <c r="I58" s="181"/>
      <c r="J58" s="446"/>
      <c r="K58" s="181"/>
      <c r="L58" s="446"/>
      <c r="M58" s="181"/>
      <c r="N58" s="446"/>
      <c r="O58" s="181"/>
      <c r="P58" s="446"/>
      <c r="Q58" s="181"/>
      <c r="R58" s="446"/>
      <c r="S58" s="353"/>
    </row>
    <row r="59" spans="1:19" hidden="1" outlineLevel="1" x14ac:dyDescent="0.2">
      <c r="A59" s="34"/>
      <c r="B59" s="267" t="s">
        <v>291</v>
      </c>
      <c r="C59" s="181">
        <f t="shared" si="7"/>
        <v>0</v>
      </c>
      <c r="D59" s="446"/>
      <c r="E59" s="181"/>
      <c r="F59" s="446"/>
      <c r="G59" s="181"/>
      <c r="H59" s="446"/>
      <c r="I59" s="181"/>
      <c r="J59" s="446"/>
      <c r="K59" s="181"/>
      <c r="L59" s="446"/>
      <c r="M59" s="181"/>
      <c r="N59" s="446"/>
      <c r="O59" s="181"/>
      <c r="P59" s="446"/>
      <c r="Q59" s="181"/>
      <c r="R59" s="446"/>
      <c r="S59" s="353"/>
    </row>
    <row r="60" spans="1:19" ht="25.5" hidden="1" outlineLevel="1" x14ac:dyDescent="0.2">
      <c r="A60" s="34"/>
      <c r="B60" s="267" t="s">
        <v>290</v>
      </c>
      <c r="C60" s="181">
        <f t="shared" si="7"/>
        <v>0</v>
      </c>
      <c r="D60" s="446"/>
      <c r="E60" s="181"/>
      <c r="F60" s="446"/>
      <c r="G60" s="181"/>
      <c r="H60" s="446"/>
      <c r="I60" s="181"/>
      <c r="J60" s="446"/>
      <c r="K60" s="181"/>
      <c r="L60" s="446"/>
      <c r="M60" s="181"/>
      <c r="N60" s="446"/>
      <c r="O60" s="181"/>
      <c r="P60" s="446"/>
      <c r="Q60" s="181"/>
      <c r="R60" s="446"/>
      <c r="S60" s="353"/>
    </row>
    <row r="61" spans="1:19" ht="25.5" hidden="1" outlineLevel="1" x14ac:dyDescent="0.2">
      <c r="A61" s="34"/>
      <c r="B61" s="267" t="s">
        <v>289</v>
      </c>
      <c r="C61" s="181">
        <f t="shared" si="7"/>
        <v>0</v>
      </c>
      <c r="D61" s="446"/>
      <c r="E61" s="181"/>
      <c r="F61" s="446"/>
      <c r="G61" s="181"/>
      <c r="H61" s="446"/>
      <c r="I61" s="181"/>
      <c r="J61" s="446"/>
      <c r="K61" s="181"/>
      <c r="L61" s="446"/>
      <c r="M61" s="181"/>
      <c r="N61" s="446"/>
      <c r="O61" s="181"/>
      <c r="P61" s="446"/>
      <c r="Q61" s="181"/>
      <c r="R61" s="446"/>
      <c r="S61" s="353"/>
    </row>
    <row r="62" spans="1:19" collapsed="1" x14ac:dyDescent="0.2">
      <c r="A62" s="34"/>
      <c r="B62" s="266" t="s">
        <v>274</v>
      </c>
      <c r="C62" s="181">
        <f t="shared" si="7"/>
        <v>2081018.4299999997</v>
      </c>
      <c r="D62" s="446">
        <f>732411+324699.96+169264.42</f>
        <v>1226375.3799999999</v>
      </c>
      <c r="E62" s="181"/>
      <c r="F62" s="446">
        <v>18271.75</v>
      </c>
      <c r="G62" s="181">
        <v>259683.67</v>
      </c>
      <c r="H62" s="446"/>
      <c r="I62" s="181"/>
      <c r="J62" s="446"/>
      <c r="K62" s="181"/>
      <c r="L62" s="446"/>
      <c r="M62" s="181"/>
      <c r="N62" s="446"/>
      <c r="O62" s="181">
        <f>398910.22+27756.2+59695.92+90325.29</f>
        <v>576687.63</v>
      </c>
      <c r="P62" s="446"/>
      <c r="Q62" s="181"/>
      <c r="R62" s="446"/>
      <c r="S62" s="353"/>
    </row>
    <row r="63" spans="1:19" ht="25.5" hidden="1" outlineLevel="1" x14ac:dyDescent="0.2">
      <c r="A63" s="34"/>
      <c r="B63" s="267" t="s">
        <v>275</v>
      </c>
      <c r="C63" s="181">
        <f t="shared" si="7"/>
        <v>0</v>
      </c>
      <c r="D63" s="446"/>
      <c r="E63" s="181"/>
      <c r="F63" s="446"/>
      <c r="G63" s="181"/>
      <c r="H63" s="446"/>
      <c r="I63" s="181"/>
      <c r="J63" s="446"/>
      <c r="K63" s="181"/>
      <c r="L63" s="446"/>
      <c r="M63" s="181"/>
      <c r="N63" s="446"/>
      <c r="O63" s="181"/>
      <c r="P63" s="446"/>
      <c r="Q63" s="181"/>
      <c r="R63" s="446"/>
      <c r="S63" s="353"/>
    </row>
    <row r="64" spans="1:19" ht="25.5" hidden="1" outlineLevel="1" x14ac:dyDescent="0.2">
      <c r="A64" s="34"/>
      <c r="B64" s="267" t="s">
        <v>276</v>
      </c>
      <c r="C64" s="181">
        <f t="shared" si="7"/>
        <v>0</v>
      </c>
      <c r="D64" s="446"/>
      <c r="E64" s="181"/>
      <c r="F64" s="446"/>
      <c r="G64" s="181"/>
      <c r="H64" s="446"/>
      <c r="I64" s="181"/>
      <c r="J64" s="446"/>
      <c r="K64" s="181"/>
      <c r="L64" s="446"/>
      <c r="M64" s="181"/>
      <c r="N64" s="446"/>
      <c r="O64" s="181"/>
      <c r="P64" s="446"/>
      <c r="Q64" s="181"/>
      <c r="R64" s="446"/>
      <c r="S64" s="353"/>
    </row>
    <row r="65" spans="1:19" collapsed="1" x14ac:dyDescent="0.2">
      <c r="A65" s="34"/>
      <c r="B65" s="266" t="s">
        <v>277</v>
      </c>
      <c r="C65" s="181">
        <f t="shared" si="7"/>
        <v>848614.93</v>
      </c>
      <c r="D65" s="446">
        <v>169264.42</v>
      </c>
      <c r="E65" s="181"/>
      <c r="F65" s="446">
        <v>18271.75</v>
      </c>
      <c r="G65" s="181"/>
      <c r="H65" s="446"/>
      <c r="I65" s="181"/>
      <c r="J65" s="446"/>
      <c r="K65" s="181"/>
      <c r="L65" s="446"/>
      <c r="M65" s="181"/>
      <c r="N65" s="446"/>
      <c r="O65" s="181">
        <f>446373.74+6371.58+118008.15+90325.29</f>
        <v>661078.76</v>
      </c>
      <c r="P65" s="446"/>
      <c r="Q65" s="181"/>
      <c r="R65" s="446"/>
      <c r="S65" s="353"/>
    </row>
    <row r="66" spans="1:19" ht="25.5" hidden="1" outlineLevel="1" x14ac:dyDescent="0.2">
      <c r="A66" s="34"/>
      <c r="B66" s="183" t="s">
        <v>278</v>
      </c>
      <c r="C66" s="181">
        <f t="shared" si="7"/>
        <v>0</v>
      </c>
      <c r="D66" s="446"/>
      <c r="E66" s="181"/>
      <c r="F66" s="446"/>
      <c r="G66" s="181"/>
      <c r="H66" s="446"/>
      <c r="I66" s="181"/>
      <c r="J66" s="446"/>
      <c r="K66" s="181"/>
      <c r="L66" s="446"/>
      <c r="M66" s="181"/>
      <c r="N66" s="446"/>
      <c r="O66" s="181"/>
      <c r="P66" s="446"/>
      <c r="Q66" s="181"/>
      <c r="R66" s="446"/>
      <c r="S66" s="353"/>
    </row>
    <row r="67" spans="1:19" ht="25.5" hidden="1" outlineLevel="1" x14ac:dyDescent="0.2">
      <c r="A67" s="34"/>
      <c r="B67" s="183" t="s">
        <v>279</v>
      </c>
      <c r="C67" s="181">
        <f t="shared" si="7"/>
        <v>0</v>
      </c>
      <c r="D67" s="446"/>
      <c r="E67" s="181"/>
      <c r="F67" s="446"/>
      <c r="G67" s="181"/>
      <c r="H67" s="446"/>
      <c r="I67" s="181"/>
      <c r="J67" s="446"/>
      <c r="K67" s="181"/>
      <c r="L67" s="446"/>
      <c r="M67" s="181"/>
      <c r="N67" s="446"/>
      <c r="O67" s="181"/>
      <c r="P67" s="446"/>
      <c r="Q67" s="181"/>
      <c r="R67" s="446"/>
      <c r="S67" s="353"/>
    </row>
    <row r="68" spans="1:19" ht="25.5" collapsed="1" x14ac:dyDescent="0.2">
      <c r="A68" s="34"/>
      <c r="B68" s="182" t="s">
        <v>280</v>
      </c>
      <c r="C68" s="181"/>
      <c r="D68" s="446"/>
      <c r="E68" s="181"/>
      <c r="F68" s="446"/>
      <c r="G68" s="181"/>
      <c r="H68" s="446"/>
      <c r="I68" s="181"/>
      <c r="J68" s="446"/>
      <c r="K68" s="181"/>
      <c r="L68" s="446"/>
      <c r="M68" s="181"/>
      <c r="N68" s="446"/>
      <c r="O68" s="181"/>
      <c r="P68" s="446"/>
      <c r="Q68" s="181"/>
      <c r="R68" s="446"/>
      <c r="S68" s="353"/>
    </row>
    <row r="69" spans="1:19" ht="25.5" x14ac:dyDescent="0.2">
      <c r="A69" s="34"/>
      <c r="B69" s="266" t="s">
        <v>281</v>
      </c>
      <c r="C69" s="181">
        <f t="shared" ref="C69:C76" si="8">SUM(D69:CM69)</f>
        <v>104413.5</v>
      </c>
      <c r="D69" s="446">
        <f>41040+9975.86</f>
        <v>51015.86</v>
      </c>
      <c r="E69" s="181"/>
      <c r="F69" s="446">
        <v>18271.75</v>
      </c>
      <c r="G69" s="181"/>
      <c r="H69" s="446"/>
      <c r="I69" s="181"/>
      <c r="J69" s="446"/>
      <c r="K69" s="181"/>
      <c r="L69" s="446"/>
      <c r="M69" s="181"/>
      <c r="N69" s="446"/>
      <c r="O69" s="181">
        <v>35125.89</v>
      </c>
      <c r="P69" s="446"/>
      <c r="Q69" s="181"/>
      <c r="R69" s="446"/>
      <c r="S69" s="353"/>
    </row>
    <row r="70" spans="1:19" hidden="1" outlineLevel="1" x14ac:dyDescent="0.2">
      <c r="A70" s="34"/>
      <c r="B70" s="267" t="s">
        <v>282</v>
      </c>
      <c r="C70" s="181">
        <f t="shared" si="8"/>
        <v>0</v>
      </c>
      <c r="D70" s="446"/>
      <c r="E70" s="181"/>
      <c r="F70" s="446"/>
      <c r="G70" s="181"/>
      <c r="H70" s="446"/>
      <c r="I70" s="181"/>
      <c r="J70" s="446"/>
      <c r="K70" s="181"/>
      <c r="L70" s="446"/>
      <c r="M70" s="181"/>
      <c r="N70" s="446"/>
      <c r="O70" s="181"/>
      <c r="P70" s="446"/>
      <c r="Q70" s="181"/>
      <c r="R70" s="446"/>
      <c r="S70" s="353"/>
    </row>
    <row r="71" spans="1:19" hidden="1" outlineLevel="1" x14ac:dyDescent="0.2">
      <c r="A71" s="34"/>
      <c r="B71" s="267" t="s">
        <v>283</v>
      </c>
      <c r="C71" s="181">
        <f t="shared" si="8"/>
        <v>0</v>
      </c>
      <c r="D71" s="446"/>
      <c r="E71" s="181"/>
      <c r="F71" s="446"/>
      <c r="G71" s="181"/>
      <c r="H71" s="446"/>
      <c r="I71" s="181"/>
      <c r="J71" s="446"/>
      <c r="K71" s="181"/>
      <c r="L71" s="446"/>
      <c r="M71" s="181"/>
      <c r="N71" s="446"/>
      <c r="O71" s="181"/>
      <c r="P71" s="446"/>
      <c r="Q71" s="181"/>
      <c r="R71" s="446"/>
      <c r="S71" s="353"/>
    </row>
    <row r="72" spans="1:19" ht="25.5" hidden="1" outlineLevel="1" x14ac:dyDescent="0.2">
      <c r="A72" s="34"/>
      <c r="B72" s="267" t="s">
        <v>284</v>
      </c>
      <c r="C72" s="181">
        <f t="shared" si="8"/>
        <v>0</v>
      </c>
      <c r="D72" s="446"/>
      <c r="E72" s="181"/>
      <c r="F72" s="446"/>
      <c r="G72" s="181"/>
      <c r="H72" s="446"/>
      <c r="I72" s="181"/>
      <c r="J72" s="446"/>
      <c r="K72" s="181"/>
      <c r="L72" s="446"/>
      <c r="M72" s="181"/>
      <c r="N72" s="446"/>
      <c r="O72" s="181"/>
      <c r="P72" s="446"/>
      <c r="Q72" s="181"/>
      <c r="R72" s="446"/>
      <c r="S72" s="353"/>
    </row>
    <row r="73" spans="1:19" collapsed="1" x14ac:dyDescent="0.2">
      <c r="A73" s="34"/>
      <c r="B73" s="266" t="s">
        <v>285</v>
      </c>
      <c r="C73" s="181">
        <f t="shared" si="8"/>
        <v>2685.05</v>
      </c>
      <c r="D73" s="446">
        <f>2160+525.05</f>
        <v>2685.05</v>
      </c>
      <c r="E73" s="181"/>
      <c r="F73" s="446"/>
      <c r="G73" s="181"/>
      <c r="H73" s="446"/>
      <c r="I73" s="181"/>
      <c r="J73" s="446"/>
      <c r="K73" s="181"/>
      <c r="L73" s="446"/>
      <c r="M73" s="181"/>
      <c r="N73" s="446"/>
      <c r="O73" s="181"/>
      <c r="P73" s="446"/>
      <c r="Q73" s="181"/>
      <c r="R73" s="446"/>
      <c r="S73" s="353"/>
    </row>
    <row r="74" spans="1:19" hidden="1" outlineLevel="1" x14ac:dyDescent="0.2">
      <c r="A74" s="34"/>
      <c r="B74" s="267" t="s">
        <v>286</v>
      </c>
      <c r="C74" s="181">
        <f t="shared" si="8"/>
        <v>0</v>
      </c>
      <c r="D74" s="446"/>
      <c r="E74" s="181"/>
      <c r="F74" s="446"/>
      <c r="G74" s="181"/>
      <c r="H74" s="446"/>
      <c r="I74" s="181"/>
      <c r="J74" s="446"/>
      <c r="K74" s="181"/>
      <c r="L74" s="446"/>
      <c r="M74" s="181"/>
      <c r="N74" s="446"/>
      <c r="O74" s="181"/>
      <c r="P74" s="446"/>
      <c r="Q74" s="181"/>
      <c r="R74" s="446"/>
      <c r="S74" s="353"/>
    </row>
    <row r="75" spans="1:19" ht="25.5" hidden="1" outlineLevel="1" x14ac:dyDescent="0.2">
      <c r="A75" s="34"/>
      <c r="B75" s="267" t="s">
        <v>287</v>
      </c>
      <c r="C75" s="181">
        <f t="shared" si="8"/>
        <v>0</v>
      </c>
      <c r="D75" s="446"/>
      <c r="E75" s="181"/>
      <c r="F75" s="446"/>
      <c r="G75" s="181"/>
      <c r="H75" s="446"/>
      <c r="I75" s="181"/>
      <c r="J75" s="446"/>
      <c r="K75" s="181"/>
      <c r="L75" s="446"/>
      <c r="M75" s="181"/>
      <c r="N75" s="446"/>
      <c r="O75" s="181"/>
      <c r="P75" s="446"/>
      <c r="Q75" s="181"/>
      <c r="R75" s="446"/>
      <c r="S75" s="353"/>
    </row>
    <row r="76" spans="1:19" s="273" customFormat="1" collapsed="1" x14ac:dyDescent="0.2">
      <c r="A76" s="25" t="s">
        <v>106</v>
      </c>
      <c r="B76" s="247" t="s">
        <v>147</v>
      </c>
      <c r="C76" s="268">
        <f t="shared" si="8"/>
        <v>37560944.060000002</v>
      </c>
      <c r="D76" s="447">
        <f>SUM(D55:D75)</f>
        <v>28974752.039999999</v>
      </c>
      <c r="E76" s="334">
        <f t="shared" ref="E76:G76" si="9">SUM(E55:E75)</f>
        <v>0</v>
      </c>
      <c r="F76" s="447">
        <f t="shared" si="9"/>
        <v>73087</v>
      </c>
      <c r="G76" s="334">
        <f t="shared" si="9"/>
        <v>259683.67</v>
      </c>
      <c r="H76" s="447">
        <f>SUM(H55:H75)</f>
        <v>0</v>
      </c>
      <c r="I76" s="334">
        <f t="shared" ref="I76:S76" si="10">SUM(I55:I75)</f>
        <v>637303.16</v>
      </c>
      <c r="J76" s="447">
        <f t="shared" si="10"/>
        <v>2247.87</v>
      </c>
      <c r="K76" s="334">
        <f t="shared" si="10"/>
        <v>0</v>
      </c>
      <c r="L76" s="447">
        <f t="shared" si="10"/>
        <v>0</v>
      </c>
      <c r="M76" s="334">
        <f t="shared" si="10"/>
        <v>0</v>
      </c>
      <c r="N76" s="447">
        <f t="shared" si="10"/>
        <v>0</v>
      </c>
      <c r="O76" s="334">
        <f t="shared" si="10"/>
        <v>7483423.9899999993</v>
      </c>
      <c r="P76" s="447">
        <f t="shared" si="10"/>
        <v>0</v>
      </c>
      <c r="Q76" s="334">
        <f t="shared" si="10"/>
        <v>0</v>
      </c>
      <c r="R76" s="447">
        <f t="shared" si="10"/>
        <v>0</v>
      </c>
      <c r="S76" s="354">
        <f t="shared" si="10"/>
        <v>130446.33</v>
      </c>
    </row>
    <row r="77" spans="1:19" s="14" customFormat="1" x14ac:dyDescent="0.2">
      <c r="A77" s="2"/>
      <c r="B77" s="487"/>
      <c r="C77" s="248"/>
      <c r="D77" s="249"/>
      <c r="E77" s="249"/>
      <c r="F77" s="249"/>
      <c r="G77" s="249"/>
      <c r="H77" s="249"/>
      <c r="I77" s="249"/>
      <c r="J77" s="249"/>
      <c r="K77" s="249"/>
      <c r="L77" s="249"/>
      <c r="M77" s="249"/>
      <c r="N77" s="249"/>
      <c r="O77" s="249"/>
      <c r="P77" s="249"/>
      <c r="Q77" s="249"/>
      <c r="R77" s="249"/>
      <c r="S77" s="355"/>
    </row>
    <row r="78" spans="1:19" s="14" customFormat="1" ht="25.5" x14ac:dyDescent="0.2">
      <c r="A78" s="2" t="s">
        <v>192</v>
      </c>
      <c r="B78" s="35" t="s">
        <v>608</v>
      </c>
      <c r="C78" s="245"/>
      <c r="D78" s="246"/>
      <c r="E78" s="246"/>
      <c r="F78" s="246"/>
      <c r="G78" s="246"/>
      <c r="H78" s="246"/>
      <c r="I78" s="246"/>
      <c r="J78" s="246"/>
      <c r="K78" s="246"/>
      <c r="L78" s="246"/>
      <c r="M78" s="246"/>
      <c r="N78" s="246"/>
      <c r="O78" s="246"/>
      <c r="P78" s="246"/>
      <c r="Q78" s="246"/>
      <c r="R78" s="246"/>
      <c r="S78" s="356"/>
    </row>
    <row r="79" spans="1:19" s="14" customFormat="1" x14ac:dyDescent="0.2">
      <c r="A79" s="2"/>
      <c r="B79" s="363"/>
      <c r="C79" s="335"/>
      <c r="D79" s="10"/>
      <c r="E79" s="10"/>
      <c r="F79" s="10"/>
      <c r="G79" s="10"/>
      <c r="H79" s="10"/>
      <c r="I79" s="10"/>
      <c r="J79" s="10"/>
      <c r="K79" s="10"/>
      <c r="L79" s="10"/>
      <c r="M79" s="10"/>
      <c r="N79" s="10"/>
      <c r="O79" s="10"/>
      <c r="P79" s="10"/>
      <c r="Q79" s="10"/>
      <c r="R79" s="10"/>
      <c r="S79" s="357"/>
    </row>
    <row r="80" spans="1:19" s="14" customFormat="1" x14ac:dyDescent="0.2">
      <c r="A80" s="2" t="s">
        <v>107</v>
      </c>
      <c r="B80" s="350" t="s">
        <v>46</v>
      </c>
      <c r="C80" s="286" t="s">
        <v>34</v>
      </c>
      <c r="D80" s="338"/>
      <c r="E80" s="338"/>
      <c r="F80" s="338"/>
      <c r="G80" s="338"/>
      <c r="H80" s="338"/>
      <c r="I80" s="338"/>
      <c r="J80" s="338"/>
      <c r="K80" s="338"/>
      <c r="L80" s="338"/>
      <c r="M80" s="338"/>
      <c r="N80" s="338"/>
      <c r="O80" s="338"/>
      <c r="P80" s="338"/>
      <c r="Q80" s="338"/>
      <c r="R80" s="338"/>
      <c r="S80" s="358"/>
    </row>
    <row r="81" spans="1:19" ht="25.5" x14ac:dyDescent="0.2">
      <c r="A81" s="2"/>
      <c r="B81" s="336" t="s">
        <v>606</v>
      </c>
      <c r="C81" s="339">
        <f>SUM(D81:CM81)</f>
        <v>1317793</v>
      </c>
      <c r="D81" s="448">
        <v>0</v>
      </c>
      <c r="E81" s="340">
        <v>0</v>
      </c>
      <c r="F81" s="448">
        <v>0</v>
      </c>
      <c r="G81" s="340">
        <v>0</v>
      </c>
      <c r="H81" s="448">
        <v>0</v>
      </c>
      <c r="I81" s="340">
        <v>0</v>
      </c>
      <c r="J81" s="448">
        <v>0</v>
      </c>
      <c r="K81" s="340">
        <v>0</v>
      </c>
      <c r="L81" s="448">
        <v>0</v>
      </c>
      <c r="M81" s="340">
        <v>0</v>
      </c>
      <c r="N81" s="448">
        <v>0</v>
      </c>
      <c r="O81" s="340">
        <v>1317793</v>
      </c>
      <c r="P81" s="448"/>
      <c r="Q81" s="340">
        <v>0</v>
      </c>
      <c r="R81" s="448">
        <v>0</v>
      </c>
      <c r="S81" s="359">
        <v>0</v>
      </c>
    </row>
    <row r="82" spans="1:19" s="14" customFormat="1" ht="13.5" thickBot="1" x14ac:dyDescent="0.25">
      <c r="A82" s="2" t="s">
        <v>108</v>
      </c>
      <c r="B82" s="71" t="s">
        <v>138</v>
      </c>
      <c r="C82" s="360">
        <f>SUM(D82:CM82)</f>
        <v>1317793</v>
      </c>
      <c r="D82" s="449">
        <f t="shared" ref="D82:S82" si="11">SUM(D81:D81)</f>
        <v>0</v>
      </c>
      <c r="E82" s="361">
        <f t="shared" si="11"/>
        <v>0</v>
      </c>
      <c r="F82" s="449">
        <f t="shared" si="11"/>
        <v>0</v>
      </c>
      <c r="G82" s="361">
        <f t="shared" si="11"/>
        <v>0</v>
      </c>
      <c r="H82" s="449">
        <f t="shared" si="11"/>
        <v>0</v>
      </c>
      <c r="I82" s="361">
        <f t="shared" si="11"/>
        <v>0</v>
      </c>
      <c r="J82" s="449">
        <f t="shared" si="11"/>
        <v>0</v>
      </c>
      <c r="K82" s="361">
        <f t="shared" si="11"/>
        <v>0</v>
      </c>
      <c r="L82" s="449">
        <f t="shared" si="11"/>
        <v>0</v>
      </c>
      <c r="M82" s="361">
        <f t="shared" si="11"/>
        <v>0</v>
      </c>
      <c r="N82" s="449">
        <f t="shared" si="11"/>
        <v>0</v>
      </c>
      <c r="O82" s="361">
        <f t="shared" si="11"/>
        <v>1317793</v>
      </c>
      <c r="P82" s="449">
        <f t="shared" si="11"/>
        <v>0</v>
      </c>
      <c r="Q82" s="361">
        <f t="shared" si="11"/>
        <v>0</v>
      </c>
      <c r="R82" s="449">
        <f t="shared" si="11"/>
        <v>0</v>
      </c>
      <c r="S82" s="362">
        <f t="shared" si="11"/>
        <v>0</v>
      </c>
    </row>
    <row r="83" spans="1:19" x14ac:dyDescent="0.2">
      <c r="A83" s="2"/>
      <c r="B83" s="33"/>
      <c r="C83" s="39"/>
      <c r="D83" s="37"/>
      <c r="E83" s="37"/>
      <c r="F83" s="37"/>
      <c r="G83" s="37"/>
      <c r="H83" s="37"/>
      <c r="I83" s="37"/>
      <c r="J83" s="37"/>
      <c r="K83" s="37"/>
      <c r="L83" s="37"/>
      <c r="M83" s="37"/>
      <c r="N83" s="37"/>
      <c r="O83" s="37"/>
      <c r="P83" s="37"/>
      <c r="Q83" s="37"/>
      <c r="R83" s="37"/>
      <c r="S83" s="37"/>
    </row>
    <row r="84" spans="1:19" ht="13.5" thickBot="1" x14ac:dyDescent="0.25">
      <c r="A84" s="34"/>
      <c r="B84" s="105" t="s">
        <v>160</v>
      </c>
      <c r="C84" s="45"/>
      <c r="D84" s="10"/>
      <c r="E84" s="10"/>
      <c r="F84" s="10"/>
      <c r="G84" s="10"/>
      <c r="H84" s="10"/>
      <c r="I84" s="10"/>
      <c r="J84" s="10"/>
      <c r="K84" s="10"/>
      <c r="L84" s="10"/>
      <c r="M84" s="10"/>
      <c r="N84" s="10"/>
      <c r="O84" s="10"/>
      <c r="P84" s="10"/>
      <c r="Q84" s="10"/>
      <c r="R84" s="10"/>
      <c r="S84" s="10"/>
    </row>
    <row r="85" spans="1:19" s="14" customFormat="1" x14ac:dyDescent="0.2">
      <c r="A85" s="34"/>
      <c r="B85" s="68" t="s">
        <v>81</v>
      </c>
      <c r="C85" s="66" t="s">
        <v>34</v>
      </c>
      <c r="D85" s="42"/>
      <c r="E85" s="42"/>
      <c r="F85" s="42"/>
      <c r="G85" s="42"/>
      <c r="H85" s="42"/>
      <c r="I85" s="42"/>
      <c r="J85" s="42"/>
      <c r="K85" s="42"/>
      <c r="L85" s="42"/>
      <c r="M85" s="42"/>
      <c r="N85" s="42"/>
      <c r="O85" s="42"/>
      <c r="P85" s="42"/>
      <c r="Q85" s="42"/>
      <c r="R85" s="42"/>
      <c r="S85" s="364"/>
    </row>
    <row r="86" spans="1:19" ht="25.5" x14ac:dyDescent="0.2">
      <c r="A86" s="34" t="s">
        <v>109</v>
      </c>
      <c r="B86" s="365" t="s">
        <v>135</v>
      </c>
      <c r="C86" s="165" t="s">
        <v>39</v>
      </c>
      <c r="D86" s="450" t="str">
        <f t="shared" ref="D86:S86" si="12">D9</f>
        <v>General Fund Appropriations</v>
      </c>
      <c r="E86" s="189" t="str">
        <f t="shared" si="12"/>
        <v>General Fund Appropriations</v>
      </c>
      <c r="F86" s="450" t="str">
        <f t="shared" si="12"/>
        <v>Capital Reserve Fund</v>
      </c>
      <c r="G86" s="189" t="str">
        <f t="shared" si="12"/>
        <v>Family &amp; Circuit Court Filing Fee</v>
      </c>
      <c r="H86" s="450" t="str">
        <f t="shared" si="12"/>
        <v>Conviction Surcharge 1</v>
      </c>
      <c r="I86" s="189" t="str">
        <f t="shared" si="12"/>
        <v>Court Fine 1</v>
      </c>
      <c r="J86" s="450" t="str">
        <f t="shared" si="12"/>
        <v>Traffic Education Program Fee (Magistrate Court)</v>
      </c>
      <c r="K86" s="189" t="str">
        <f t="shared" si="12"/>
        <v>Traffic Education Program Fee (Municipal Court)</v>
      </c>
      <c r="L86" s="450" t="str">
        <f t="shared" si="12"/>
        <v>Donations</v>
      </c>
      <c r="M86" s="189" t="str">
        <f t="shared" si="12"/>
        <v>Civil Action Application Fee</v>
      </c>
      <c r="N86" s="450" t="str">
        <f t="shared" si="12"/>
        <v xml:space="preserve">Investment Earnings 1 </v>
      </c>
      <c r="O86" s="189" t="str">
        <f t="shared" si="12"/>
        <v>Public Defender Application Fee</v>
      </c>
      <c r="P86" s="450" t="str">
        <f t="shared" si="12"/>
        <v>Court Fines 2</v>
      </c>
      <c r="Q86" s="189" t="str">
        <f t="shared" si="12"/>
        <v>Conviction Surcharge 2</v>
      </c>
      <c r="R86" s="450" t="str">
        <f t="shared" si="12"/>
        <v>Investment Earnings 2</v>
      </c>
      <c r="S86" s="366" t="str">
        <f t="shared" si="12"/>
        <v>Federal Grant</v>
      </c>
    </row>
    <row r="87" spans="1:19" x14ac:dyDescent="0.2">
      <c r="A87" s="2" t="s">
        <v>110</v>
      </c>
      <c r="B87" s="168" t="s">
        <v>29</v>
      </c>
      <c r="C87" s="165" t="s">
        <v>39</v>
      </c>
      <c r="D87" s="450" t="str">
        <f t="shared" ref="D87:S87" si="13">D10</f>
        <v>Recurring</v>
      </c>
      <c r="E87" s="189" t="str">
        <f t="shared" si="13"/>
        <v>One-Time</v>
      </c>
      <c r="F87" s="450" t="str">
        <f t="shared" si="13"/>
        <v>One-Time</v>
      </c>
      <c r="G87" s="189" t="str">
        <f t="shared" si="13"/>
        <v>Recurring</v>
      </c>
      <c r="H87" s="450" t="str">
        <f t="shared" si="13"/>
        <v>Recurring</v>
      </c>
      <c r="I87" s="189" t="str">
        <f t="shared" si="13"/>
        <v>Recurring</v>
      </c>
      <c r="J87" s="450" t="str">
        <f t="shared" si="13"/>
        <v>Recurring</v>
      </c>
      <c r="K87" s="189" t="str">
        <f t="shared" si="13"/>
        <v>Recurring</v>
      </c>
      <c r="L87" s="450" t="str">
        <f t="shared" si="13"/>
        <v>Recurring</v>
      </c>
      <c r="M87" s="189" t="str">
        <f t="shared" si="13"/>
        <v>Recurring</v>
      </c>
      <c r="N87" s="450" t="str">
        <f t="shared" si="13"/>
        <v>One-Time</v>
      </c>
      <c r="O87" s="189" t="str">
        <f t="shared" si="13"/>
        <v>Recurring</v>
      </c>
      <c r="P87" s="450" t="str">
        <f t="shared" si="13"/>
        <v>Recurring</v>
      </c>
      <c r="Q87" s="189" t="str">
        <f t="shared" si="13"/>
        <v>Recurring</v>
      </c>
      <c r="R87" s="450" t="str">
        <f t="shared" si="13"/>
        <v>One-Time</v>
      </c>
      <c r="S87" s="366" t="str">
        <f t="shared" si="13"/>
        <v>Recurring</v>
      </c>
    </row>
    <row r="88" spans="1:19" x14ac:dyDescent="0.2">
      <c r="A88" s="2" t="s">
        <v>111</v>
      </c>
      <c r="B88" s="168" t="s">
        <v>47</v>
      </c>
      <c r="C88" s="165" t="s">
        <v>39</v>
      </c>
      <c r="D88" s="450" t="str">
        <f t="shared" ref="D88:S88" si="14">D11</f>
        <v>State</v>
      </c>
      <c r="E88" s="189" t="str">
        <f t="shared" si="14"/>
        <v>State</v>
      </c>
      <c r="F88" s="450" t="str">
        <f t="shared" si="14"/>
        <v>Other</v>
      </c>
      <c r="G88" s="189" t="str">
        <f t="shared" si="14"/>
        <v>Other</v>
      </c>
      <c r="H88" s="450" t="str">
        <f t="shared" si="14"/>
        <v>Other</v>
      </c>
      <c r="I88" s="189" t="str">
        <f t="shared" si="14"/>
        <v>Other</v>
      </c>
      <c r="J88" s="450" t="str">
        <f t="shared" si="14"/>
        <v>Other</v>
      </c>
      <c r="K88" s="189" t="str">
        <f t="shared" si="14"/>
        <v>Other</v>
      </c>
      <c r="L88" s="450" t="str">
        <f t="shared" si="14"/>
        <v>Other</v>
      </c>
      <c r="M88" s="189" t="str">
        <f t="shared" si="14"/>
        <v>Other</v>
      </c>
      <c r="N88" s="450" t="str">
        <f t="shared" si="14"/>
        <v>Other</v>
      </c>
      <c r="O88" s="189" t="str">
        <f t="shared" si="14"/>
        <v>Other</v>
      </c>
      <c r="P88" s="450" t="str">
        <f t="shared" si="14"/>
        <v>Other</v>
      </c>
      <c r="Q88" s="189" t="str">
        <f t="shared" si="14"/>
        <v>Other</v>
      </c>
      <c r="R88" s="450" t="str">
        <f t="shared" si="14"/>
        <v>Other</v>
      </c>
      <c r="S88" s="366" t="str">
        <f t="shared" si="14"/>
        <v>Federal</v>
      </c>
    </row>
    <row r="89" spans="1:19" ht="141.75" customHeight="1" x14ac:dyDescent="0.2">
      <c r="A89" s="34" t="s">
        <v>112</v>
      </c>
      <c r="B89" s="168" t="s">
        <v>42</v>
      </c>
      <c r="C89" s="165" t="s">
        <v>39</v>
      </c>
      <c r="D89" s="428" t="str">
        <f t="shared" ref="D89:S89" si="15">D33</f>
        <v>I. Administration;  I.E. Rule 608 Appointment Fund;  II. Division of Appellate Defense;   III. Office of Circuit Public Defender;  III. A. Defense of Indigents/Per Capita; III.B. DUI Defense of Indigents;  III.C. Criminal Domestic Violence; V. Employee Benefits.</v>
      </c>
      <c r="E89" s="163" t="str">
        <f t="shared" si="15"/>
        <v>I. Administration</v>
      </c>
      <c r="F89" s="428" t="str">
        <f t="shared" si="15"/>
        <v>I. Administration</v>
      </c>
      <c r="G89" s="163" t="str">
        <f t="shared" si="15"/>
        <v xml:space="preserve"> I. Administration; II. Division of Appellate Defense</v>
      </c>
      <c r="H89" s="428" t="str">
        <f t="shared" si="15"/>
        <v xml:space="preserve"> II. Division of Appellate Defense</v>
      </c>
      <c r="I89" s="163" t="str">
        <f t="shared" si="15"/>
        <v>III.A. Defense of Indigents/Per Capita</v>
      </c>
      <c r="J89" s="428" t="str">
        <f t="shared" si="15"/>
        <v>I.F. Professional Training &amp; Development</v>
      </c>
      <c r="K89" s="163" t="str">
        <f t="shared" si="15"/>
        <v>I.F. Professional Training &amp; Development</v>
      </c>
      <c r="L89" s="428" t="str">
        <f t="shared" si="15"/>
        <v>I.F. Professional Training &amp; Development</v>
      </c>
      <c r="M89" s="163" t="str">
        <f t="shared" si="15"/>
        <v>I.F. Professional Training &amp; Development</v>
      </c>
      <c r="N89" s="428" t="str">
        <f t="shared" si="15"/>
        <v>I.F. Professional Training &amp; Development</v>
      </c>
      <c r="O89" s="163" t="str">
        <f t="shared" si="15"/>
        <v>I.A. Death Penalty Trial Fund; I.B. Conflict Fund; III.A. Defense of Indigents/Per Capita</v>
      </c>
      <c r="P89" s="428" t="str">
        <f t="shared" si="15"/>
        <v>I. Administration; I.A. Death Penalty Trial Fund; I.B. Conflict Fund; I.C. Legal Aid Funding; I.E Court Fine Assessment; II. Division of Appellate Defense; III.A. Defense of Indigents/Per Capita; IV. Death Penalty Trial Division; V. Employee Benefits</v>
      </c>
      <c r="Q89" s="163" t="str">
        <f t="shared" si="15"/>
        <v xml:space="preserve"> I.B. Conflict Fund; III.A. Defense of Indigents/Per Capita</v>
      </c>
      <c r="R89" s="428" t="str">
        <f t="shared" si="15"/>
        <v>I.A. Death Penalty Trial Fund; I.B. Conflict Fund; III.A. Defense of Indigents/Per Capita</v>
      </c>
      <c r="S89" s="295" t="str">
        <f t="shared" si="15"/>
        <v>I. Administration</v>
      </c>
    </row>
    <row r="90" spans="1:19" x14ac:dyDescent="0.2">
      <c r="A90" s="2" t="s">
        <v>113</v>
      </c>
      <c r="B90" s="168" t="str">
        <f t="shared" ref="B90:S90" si="16">B40</f>
        <v xml:space="preserve">Total allowed to spend by END of 2016-17  </v>
      </c>
      <c r="C90" s="169">
        <f t="shared" si="16"/>
        <v>44253861.369999997</v>
      </c>
      <c r="D90" s="429">
        <f t="shared" si="16"/>
        <v>29895488</v>
      </c>
      <c r="E90" s="164">
        <f t="shared" si="16"/>
        <v>100000</v>
      </c>
      <c r="F90" s="429">
        <f t="shared" si="16"/>
        <v>137906</v>
      </c>
      <c r="G90" s="164">
        <f t="shared" si="16"/>
        <v>352600</v>
      </c>
      <c r="H90" s="429">
        <f t="shared" si="16"/>
        <v>0</v>
      </c>
      <c r="I90" s="164">
        <f t="shared" si="16"/>
        <v>900000</v>
      </c>
      <c r="J90" s="429">
        <f t="shared" si="16"/>
        <v>220000</v>
      </c>
      <c r="K90" s="164">
        <f t="shared" si="16"/>
        <v>0</v>
      </c>
      <c r="L90" s="429">
        <f t="shared" si="16"/>
        <v>0</v>
      </c>
      <c r="M90" s="164">
        <f t="shared" si="16"/>
        <v>32000</v>
      </c>
      <c r="N90" s="429">
        <f t="shared" si="16"/>
        <v>0</v>
      </c>
      <c r="O90" s="164">
        <f t="shared" si="16"/>
        <v>12417272</v>
      </c>
      <c r="P90" s="429">
        <f t="shared" si="16"/>
        <v>0</v>
      </c>
      <c r="Q90" s="164">
        <f t="shared" si="16"/>
        <v>0</v>
      </c>
      <c r="R90" s="429">
        <f t="shared" si="16"/>
        <v>0</v>
      </c>
      <c r="S90" s="296">
        <f t="shared" si="16"/>
        <v>198595.37</v>
      </c>
    </row>
    <row r="91" spans="1:19" x14ac:dyDescent="0.2">
      <c r="A91" s="2" t="s">
        <v>114</v>
      </c>
      <c r="B91" s="168" t="s">
        <v>45</v>
      </c>
      <c r="C91" s="169">
        <f t="shared" ref="C91:S91" si="17">C76</f>
        <v>37560944.060000002</v>
      </c>
      <c r="D91" s="429">
        <f t="shared" si="17"/>
        <v>28974752.039999999</v>
      </c>
      <c r="E91" s="164">
        <f t="shared" si="17"/>
        <v>0</v>
      </c>
      <c r="F91" s="429">
        <f t="shared" si="17"/>
        <v>73087</v>
      </c>
      <c r="G91" s="164">
        <f t="shared" si="17"/>
        <v>259683.67</v>
      </c>
      <c r="H91" s="429">
        <f t="shared" si="17"/>
        <v>0</v>
      </c>
      <c r="I91" s="164">
        <f t="shared" si="17"/>
        <v>637303.16</v>
      </c>
      <c r="J91" s="429">
        <f t="shared" si="17"/>
        <v>2247.87</v>
      </c>
      <c r="K91" s="164">
        <f t="shared" si="17"/>
        <v>0</v>
      </c>
      <c r="L91" s="429">
        <f t="shared" si="17"/>
        <v>0</v>
      </c>
      <c r="M91" s="164">
        <f t="shared" si="17"/>
        <v>0</v>
      </c>
      <c r="N91" s="429">
        <f t="shared" si="17"/>
        <v>0</v>
      </c>
      <c r="O91" s="164">
        <f t="shared" si="17"/>
        <v>7483423.9899999993</v>
      </c>
      <c r="P91" s="429">
        <f t="shared" si="17"/>
        <v>0</v>
      </c>
      <c r="Q91" s="164">
        <f t="shared" si="17"/>
        <v>0</v>
      </c>
      <c r="R91" s="429">
        <f t="shared" si="17"/>
        <v>0</v>
      </c>
      <c r="S91" s="296">
        <f t="shared" si="17"/>
        <v>130446.33</v>
      </c>
    </row>
    <row r="92" spans="1:19" s="3" customFormat="1" x14ac:dyDescent="0.2">
      <c r="A92" s="2" t="s">
        <v>115</v>
      </c>
      <c r="B92" s="168" t="s">
        <v>139</v>
      </c>
      <c r="C92" s="169">
        <f t="shared" ref="C92:S92" si="18">C82</f>
        <v>1317793</v>
      </c>
      <c r="D92" s="434">
        <f t="shared" si="18"/>
        <v>0</v>
      </c>
      <c r="E92" s="166">
        <f t="shared" si="18"/>
        <v>0</v>
      </c>
      <c r="F92" s="434">
        <f>F82</f>
        <v>0</v>
      </c>
      <c r="G92" s="166">
        <f t="shared" si="18"/>
        <v>0</v>
      </c>
      <c r="H92" s="434">
        <f>H82</f>
        <v>0</v>
      </c>
      <c r="I92" s="166">
        <f t="shared" si="18"/>
        <v>0</v>
      </c>
      <c r="J92" s="434">
        <f t="shared" si="18"/>
        <v>0</v>
      </c>
      <c r="K92" s="166">
        <f t="shared" si="18"/>
        <v>0</v>
      </c>
      <c r="L92" s="434">
        <f t="shared" si="18"/>
        <v>0</v>
      </c>
      <c r="M92" s="166">
        <f t="shared" si="18"/>
        <v>0</v>
      </c>
      <c r="N92" s="434">
        <f t="shared" si="18"/>
        <v>0</v>
      </c>
      <c r="O92" s="166">
        <f t="shared" si="18"/>
        <v>1317793</v>
      </c>
      <c r="P92" s="434">
        <f t="shared" si="18"/>
        <v>0</v>
      </c>
      <c r="Q92" s="166">
        <f t="shared" si="18"/>
        <v>0</v>
      </c>
      <c r="R92" s="434">
        <f t="shared" si="18"/>
        <v>0</v>
      </c>
      <c r="S92" s="317">
        <f t="shared" si="18"/>
        <v>0</v>
      </c>
    </row>
    <row r="93" spans="1:19" s="273" customFormat="1" ht="13.5" thickBot="1" x14ac:dyDescent="0.25">
      <c r="A93" s="25" t="s">
        <v>116</v>
      </c>
      <c r="B93" s="367" t="s">
        <v>149</v>
      </c>
      <c r="C93" s="368">
        <f>SUM(D93:CM93)</f>
        <v>5375124.3100000015</v>
      </c>
      <c r="D93" s="451">
        <f>D90-D91-D92</f>
        <v>920735.96000000089</v>
      </c>
      <c r="E93" s="368">
        <f t="shared" ref="E93:G93" si="19">E90-E91-E92</f>
        <v>100000</v>
      </c>
      <c r="F93" s="451">
        <f>F90-F91-F92</f>
        <v>64819</v>
      </c>
      <c r="G93" s="368">
        <f t="shared" si="19"/>
        <v>92916.329999999987</v>
      </c>
      <c r="H93" s="451">
        <f>H90-H91-H92</f>
        <v>0</v>
      </c>
      <c r="I93" s="368">
        <f>I90-I91-I92</f>
        <v>262696.83999999997</v>
      </c>
      <c r="J93" s="451">
        <f>J90-J91-J92</f>
        <v>217752.13</v>
      </c>
      <c r="K93" s="368">
        <f t="shared" ref="K93" si="20">K90-K91-K92</f>
        <v>0</v>
      </c>
      <c r="L93" s="451">
        <f>L90-L91-L92</f>
        <v>0</v>
      </c>
      <c r="M93" s="368">
        <f>M90-M91-M92</f>
        <v>32000</v>
      </c>
      <c r="N93" s="451">
        <f t="shared" ref="N93:S93" si="21">N90-N91-N92</f>
        <v>0</v>
      </c>
      <c r="O93" s="368">
        <f>O90-O91-O92</f>
        <v>3616055.0100000007</v>
      </c>
      <c r="P93" s="451">
        <f t="shared" si="21"/>
        <v>0</v>
      </c>
      <c r="Q93" s="368">
        <f t="shared" si="21"/>
        <v>0</v>
      </c>
      <c r="R93" s="451">
        <f t="shared" si="21"/>
        <v>0</v>
      </c>
      <c r="S93" s="369">
        <f t="shared" si="21"/>
        <v>68149.039999999994</v>
      </c>
    </row>
    <row r="94" spans="1:19" s="3" customFormat="1" ht="12.75" customHeight="1" x14ac:dyDescent="0.2">
      <c r="A94" s="2"/>
      <c r="B94" s="32"/>
      <c r="C94" s="45"/>
      <c r="D94" s="8"/>
      <c r="E94" s="8"/>
      <c r="F94" s="8"/>
      <c r="G94" s="8"/>
      <c r="H94" s="8"/>
      <c r="I94" s="8"/>
      <c r="J94" s="8"/>
      <c r="K94" s="8"/>
      <c r="L94" s="8"/>
      <c r="M94" s="8"/>
      <c r="N94" s="8"/>
      <c r="O94" s="8"/>
      <c r="P94" s="8"/>
      <c r="Q94" s="8"/>
      <c r="R94" s="8"/>
      <c r="S94" s="8"/>
    </row>
    <row r="95" spans="1:19" ht="18.75" x14ac:dyDescent="0.2">
      <c r="A95" s="44" t="s">
        <v>33</v>
      </c>
      <c r="B95" s="244" t="s">
        <v>204</v>
      </c>
      <c r="C95" s="59"/>
      <c r="D95" s="6"/>
      <c r="E95" s="6"/>
      <c r="F95" s="6"/>
      <c r="G95" s="6"/>
      <c r="H95" s="6"/>
      <c r="I95" s="6"/>
      <c r="J95" s="6"/>
      <c r="K95" s="6"/>
      <c r="L95" s="6"/>
      <c r="M95" s="6"/>
      <c r="N95" s="6"/>
      <c r="O95" s="6"/>
      <c r="P95" s="6"/>
      <c r="Q95" s="6"/>
      <c r="R95" s="6"/>
      <c r="S95" s="6"/>
    </row>
    <row r="96" spans="1:19" s="14" customFormat="1" x14ac:dyDescent="0.2">
      <c r="A96" s="44"/>
      <c r="B96" s="24"/>
      <c r="C96" s="47"/>
      <c r="D96" s="48"/>
      <c r="E96" s="48"/>
      <c r="F96" s="48"/>
      <c r="G96" s="48"/>
      <c r="H96" s="48"/>
      <c r="I96" s="48"/>
      <c r="J96" s="48"/>
      <c r="K96" s="48"/>
      <c r="L96" s="48"/>
      <c r="M96" s="48"/>
      <c r="N96" s="48"/>
      <c r="O96" s="48"/>
      <c r="P96" s="48"/>
      <c r="Q96" s="48"/>
      <c r="R96" s="48"/>
      <c r="S96" s="48"/>
    </row>
    <row r="97" spans="1:19" ht="13.5" thickBot="1" x14ac:dyDescent="0.25">
      <c r="A97" s="44"/>
      <c r="B97" s="104" t="s">
        <v>158</v>
      </c>
      <c r="C97" s="47"/>
      <c r="D97" s="48"/>
      <c r="E97" s="48"/>
      <c r="F97" s="48"/>
      <c r="G97" s="48"/>
      <c r="H97" s="48"/>
      <c r="I97" s="48"/>
      <c r="J97" s="48"/>
      <c r="K97" s="48"/>
      <c r="L97" s="48"/>
      <c r="M97" s="48"/>
      <c r="N97" s="48"/>
      <c r="O97" s="48"/>
      <c r="P97" s="48"/>
      <c r="Q97" s="48"/>
      <c r="R97" s="48"/>
      <c r="S97" s="48"/>
    </row>
    <row r="98" spans="1:19" x14ac:dyDescent="0.2">
      <c r="A98" s="34"/>
      <c r="B98" s="65" t="s">
        <v>189</v>
      </c>
      <c r="C98" s="489" t="s">
        <v>34</v>
      </c>
      <c r="D98" s="452" t="s">
        <v>151</v>
      </c>
      <c r="E98" s="72" t="s">
        <v>152</v>
      </c>
      <c r="F98" s="452" t="s">
        <v>153</v>
      </c>
      <c r="G98" s="72" t="s">
        <v>154</v>
      </c>
      <c r="H98" s="452" t="s">
        <v>310</v>
      </c>
      <c r="I98" s="72" t="s">
        <v>311</v>
      </c>
      <c r="J98" s="452" t="s">
        <v>312</v>
      </c>
      <c r="K98" s="72" t="s">
        <v>313</v>
      </c>
      <c r="L98" s="452" t="s">
        <v>314</v>
      </c>
      <c r="M98" s="72" t="s">
        <v>315</v>
      </c>
      <c r="N98" s="452" t="s">
        <v>316</v>
      </c>
      <c r="O98" s="72" t="s">
        <v>317</v>
      </c>
      <c r="P98" s="452" t="s">
        <v>336</v>
      </c>
      <c r="Q98" s="72" t="s">
        <v>337</v>
      </c>
      <c r="R98" s="452" t="s">
        <v>338</v>
      </c>
      <c r="S98" s="383" t="s">
        <v>339</v>
      </c>
    </row>
    <row r="99" spans="1:19" ht="38.25" x14ac:dyDescent="0.2">
      <c r="A99" s="2" t="s">
        <v>49</v>
      </c>
      <c r="B99" s="177" t="s">
        <v>190</v>
      </c>
      <c r="C99" s="165" t="s">
        <v>39</v>
      </c>
      <c r="D99" s="575" t="str">
        <f t="shared" ref="D99:S99" si="22">D9</f>
        <v>General Fund Appropriations</v>
      </c>
      <c r="E99" s="175" t="str">
        <f t="shared" si="22"/>
        <v>General Fund Appropriations</v>
      </c>
      <c r="F99" s="575" t="str">
        <f t="shared" si="22"/>
        <v>Capital Reserve Fund</v>
      </c>
      <c r="G99" s="175" t="str">
        <f t="shared" si="22"/>
        <v>Family &amp; Circuit Court Filing Fee</v>
      </c>
      <c r="H99" s="575" t="str">
        <f t="shared" si="22"/>
        <v>Conviction Surcharge 1</v>
      </c>
      <c r="I99" s="175" t="str">
        <f t="shared" si="22"/>
        <v>Court Fine 1</v>
      </c>
      <c r="J99" s="575" t="str">
        <f t="shared" si="22"/>
        <v>Traffic Education Program Fee (Magistrate Court)</v>
      </c>
      <c r="K99" s="175" t="str">
        <f t="shared" si="22"/>
        <v>Traffic Education Program Fee (Municipal Court)</v>
      </c>
      <c r="L99" s="575" t="str">
        <f t="shared" si="22"/>
        <v>Donations</v>
      </c>
      <c r="M99" s="175" t="str">
        <f t="shared" si="22"/>
        <v>Civil Action Application Fee</v>
      </c>
      <c r="N99" s="575" t="str">
        <f t="shared" si="22"/>
        <v xml:space="preserve">Investment Earnings 1 </v>
      </c>
      <c r="O99" s="175" t="str">
        <f t="shared" si="22"/>
        <v>Public Defender Application Fee</v>
      </c>
      <c r="P99" s="575" t="str">
        <f t="shared" si="22"/>
        <v>Court Fines 2</v>
      </c>
      <c r="Q99" s="175" t="str">
        <f t="shared" si="22"/>
        <v>Conviction Surcharge 2</v>
      </c>
      <c r="R99" s="575" t="str">
        <f t="shared" si="22"/>
        <v>Investment Earnings 2</v>
      </c>
      <c r="S99" s="576" t="str">
        <f t="shared" si="22"/>
        <v>Federal Grant</v>
      </c>
    </row>
    <row r="100" spans="1:19" x14ac:dyDescent="0.2">
      <c r="A100" s="2" t="s">
        <v>50</v>
      </c>
      <c r="B100" s="177" t="s">
        <v>29</v>
      </c>
      <c r="C100" s="165" t="s">
        <v>39</v>
      </c>
      <c r="D100" s="453" t="str">
        <f t="shared" ref="D100:S100" si="23">D10</f>
        <v>Recurring</v>
      </c>
      <c r="E100" s="184" t="str">
        <f t="shared" si="23"/>
        <v>One-Time</v>
      </c>
      <c r="F100" s="453" t="str">
        <f t="shared" si="23"/>
        <v>One-Time</v>
      </c>
      <c r="G100" s="184" t="str">
        <f t="shared" si="23"/>
        <v>Recurring</v>
      </c>
      <c r="H100" s="453" t="str">
        <f t="shared" si="23"/>
        <v>Recurring</v>
      </c>
      <c r="I100" s="184" t="str">
        <f t="shared" si="23"/>
        <v>Recurring</v>
      </c>
      <c r="J100" s="453" t="str">
        <f t="shared" si="23"/>
        <v>Recurring</v>
      </c>
      <c r="K100" s="184" t="str">
        <f t="shared" si="23"/>
        <v>Recurring</v>
      </c>
      <c r="L100" s="453" t="str">
        <f t="shared" si="23"/>
        <v>Recurring</v>
      </c>
      <c r="M100" s="184" t="str">
        <f t="shared" si="23"/>
        <v>Recurring</v>
      </c>
      <c r="N100" s="453" t="str">
        <f t="shared" si="23"/>
        <v>One-Time</v>
      </c>
      <c r="O100" s="184" t="str">
        <f t="shared" si="23"/>
        <v>Recurring</v>
      </c>
      <c r="P100" s="453" t="str">
        <f t="shared" si="23"/>
        <v>Recurring</v>
      </c>
      <c r="Q100" s="184" t="str">
        <f t="shared" si="23"/>
        <v>Recurring</v>
      </c>
      <c r="R100" s="453" t="str">
        <f t="shared" si="23"/>
        <v>One-Time</v>
      </c>
      <c r="S100" s="384" t="str">
        <f t="shared" si="23"/>
        <v>Recurring</v>
      </c>
    </row>
    <row r="101" spans="1:19" x14ac:dyDescent="0.2">
      <c r="A101" s="2" t="s">
        <v>51</v>
      </c>
      <c r="B101" s="177" t="s">
        <v>47</v>
      </c>
      <c r="C101" s="165" t="s">
        <v>39</v>
      </c>
      <c r="D101" s="453" t="str">
        <f t="shared" ref="D101:S101" si="24">D11</f>
        <v>State</v>
      </c>
      <c r="E101" s="184" t="str">
        <f t="shared" si="24"/>
        <v>State</v>
      </c>
      <c r="F101" s="453" t="str">
        <f t="shared" si="24"/>
        <v>Other</v>
      </c>
      <c r="G101" s="184" t="str">
        <f t="shared" si="24"/>
        <v>Other</v>
      </c>
      <c r="H101" s="453" t="str">
        <f t="shared" si="24"/>
        <v>Other</v>
      </c>
      <c r="I101" s="184" t="str">
        <f t="shared" si="24"/>
        <v>Other</v>
      </c>
      <c r="J101" s="453" t="str">
        <f t="shared" si="24"/>
        <v>Other</v>
      </c>
      <c r="K101" s="184" t="str">
        <f t="shared" si="24"/>
        <v>Other</v>
      </c>
      <c r="L101" s="453" t="str">
        <f t="shared" si="24"/>
        <v>Other</v>
      </c>
      <c r="M101" s="184" t="str">
        <f t="shared" si="24"/>
        <v>Other</v>
      </c>
      <c r="N101" s="453" t="str">
        <f t="shared" si="24"/>
        <v>Other</v>
      </c>
      <c r="O101" s="184" t="str">
        <f t="shared" si="24"/>
        <v>Other</v>
      </c>
      <c r="P101" s="453" t="str">
        <f t="shared" si="24"/>
        <v>Other</v>
      </c>
      <c r="Q101" s="184" t="str">
        <f t="shared" si="24"/>
        <v>Other</v>
      </c>
      <c r="R101" s="453" t="str">
        <f t="shared" si="24"/>
        <v>Other</v>
      </c>
      <c r="S101" s="384" t="str">
        <f t="shared" si="24"/>
        <v>Federal</v>
      </c>
    </row>
    <row r="102" spans="1:19" s="14" customFormat="1" ht="38.25" x14ac:dyDescent="0.2">
      <c r="A102" s="64" t="s">
        <v>194</v>
      </c>
      <c r="B102" s="177" t="s">
        <v>166</v>
      </c>
      <c r="C102" s="165" t="s">
        <v>39</v>
      </c>
      <c r="D102" s="453" t="str">
        <f t="shared" ref="D102:S102" si="25">D12</f>
        <v>Administration, Division of Appellate Defense, Office of Circuit Public Defenders</v>
      </c>
      <c r="E102" s="184" t="str">
        <f t="shared" si="25"/>
        <v>Administration</v>
      </c>
      <c r="F102" s="453" t="str">
        <f t="shared" si="25"/>
        <v>Administration</v>
      </c>
      <c r="G102" s="184" t="str">
        <f t="shared" si="25"/>
        <v>Division of Appellate Defense</v>
      </c>
      <c r="H102" s="453" t="str">
        <f t="shared" si="25"/>
        <v>Division of Appellate Defense</v>
      </c>
      <c r="I102" s="184" t="str">
        <f t="shared" si="25"/>
        <v xml:space="preserve"> Office of Circuit Public Defenders</v>
      </c>
      <c r="J102" s="453" t="str">
        <f t="shared" si="25"/>
        <v>Administration</v>
      </c>
      <c r="K102" s="184" t="str">
        <f t="shared" si="25"/>
        <v>Administration</v>
      </c>
      <c r="L102" s="453" t="str">
        <f t="shared" si="25"/>
        <v>Administration</v>
      </c>
      <c r="M102" s="184" t="str">
        <f t="shared" si="25"/>
        <v>Administration</v>
      </c>
      <c r="N102" s="453" t="str">
        <f t="shared" si="25"/>
        <v>Administration</v>
      </c>
      <c r="O102" s="184" t="str">
        <f t="shared" si="25"/>
        <v xml:space="preserve">Administration and  Office of Circuit Public Defenders, </v>
      </c>
      <c r="P102" s="453" t="str">
        <f t="shared" si="25"/>
        <v>Agency wide</v>
      </c>
      <c r="Q102" s="184" t="str">
        <f t="shared" si="25"/>
        <v xml:space="preserve">Administration and  Office of Circuit Public Defenders, </v>
      </c>
      <c r="R102" s="453">
        <f t="shared" si="25"/>
        <v>0</v>
      </c>
      <c r="S102" s="384" t="str">
        <f t="shared" si="25"/>
        <v>Administration</v>
      </c>
    </row>
    <row r="103" spans="1:19" s="14" customFormat="1" ht="25.5" x14ac:dyDescent="0.2">
      <c r="A103" s="64" t="s">
        <v>195</v>
      </c>
      <c r="B103" s="177" t="s">
        <v>167</v>
      </c>
      <c r="C103" s="165" t="s">
        <v>39</v>
      </c>
      <c r="D103" s="453" t="str">
        <f t="shared" ref="D103:S103" si="26">D13</f>
        <v>Received from state or set federal match</v>
      </c>
      <c r="E103" s="184" t="str">
        <f t="shared" si="26"/>
        <v>Received from state or set federal match</v>
      </c>
      <c r="F103" s="453" t="str">
        <f t="shared" si="26"/>
        <v>Received from state or set federal match</v>
      </c>
      <c r="G103" s="184" t="str">
        <f t="shared" si="26"/>
        <v>Generated by agency</v>
      </c>
      <c r="H103" s="453" t="str">
        <f t="shared" si="26"/>
        <v>Generated by agency</v>
      </c>
      <c r="I103" s="184" t="str">
        <f t="shared" si="26"/>
        <v>Generated by agency</v>
      </c>
      <c r="J103" s="453" t="str">
        <f t="shared" si="26"/>
        <v>Generated by agency</v>
      </c>
      <c r="K103" s="184" t="str">
        <f t="shared" si="26"/>
        <v>Generated by agency</v>
      </c>
      <c r="L103" s="453" t="str">
        <f t="shared" si="26"/>
        <v>Generated by agency</v>
      </c>
      <c r="M103" s="184" t="str">
        <f t="shared" si="26"/>
        <v>Generated by agency</v>
      </c>
      <c r="N103" s="453" t="str">
        <f t="shared" si="26"/>
        <v>Generated by agency</v>
      </c>
      <c r="O103" s="184" t="str">
        <f t="shared" si="26"/>
        <v>Generated by agency</v>
      </c>
      <c r="P103" s="453" t="str">
        <f t="shared" si="26"/>
        <v>Generated by agency</v>
      </c>
      <c r="Q103" s="184" t="str">
        <f t="shared" si="26"/>
        <v>Generated by agency</v>
      </c>
      <c r="R103" s="453" t="str">
        <f t="shared" si="26"/>
        <v>Generated by agency</v>
      </c>
      <c r="S103" s="384" t="str">
        <f t="shared" si="26"/>
        <v>Received from state or set federal match</v>
      </c>
    </row>
    <row r="104" spans="1:19" s="14" customFormat="1" x14ac:dyDescent="0.2">
      <c r="A104" s="64" t="s">
        <v>52</v>
      </c>
      <c r="B104" s="371" t="s">
        <v>168</v>
      </c>
      <c r="C104" s="165" t="s">
        <v>39</v>
      </c>
      <c r="D104" s="454" t="str">
        <f t="shared" ref="D104:S104" si="27">D14</f>
        <v>Remain with agency</v>
      </c>
      <c r="E104" s="372" t="str">
        <f t="shared" si="27"/>
        <v>Remain with agency</v>
      </c>
      <c r="F104" s="454" t="str">
        <f t="shared" si="27"/>
        <v>Remain with agency</v>
      </c>
      <c r="G104" s="372" t="str">
        <f t="shared" si="27"/>
        <v>Remain with agency</v>
      </c>
      <c r="H104" s="454" t="str">
        <f t="shared" si="27"/>
        <v>Remain with agency</v>
      </c>
      <c r="I104" s="372" t="str">
        <f t="shared" si="27"/>
        <v>Remain with agency</v>
      </c>
      <c r="J104" s="454" t="str">
        <f t="shared" si="27"/>
        <v>Remain with agency</v>
      </c>
      <c r="K104" s="372" t="str">
        <f t="shared" si="27"/>
        <v>Remain with agency</v>
      </c>
      <c r="L104" s="454" t="str">
        <f t="shared" si="27"/>
        <v>Remain with agency</v>
      </c>
      <c r="M104" s="372" t="str">
        <f t="shared" si="27"/>
        <v>Remain with agency</v>
      </c>
      <c r="N104" s="454" t="str">
        <f t="shared" si="27"/>
        <v>Remain with agency</v>
      </c>
      <c r="O104" s="372" t="str">
        <f t="shared" si="27"/>
        <v>Remain with agency</v>
      </c>
      <c r="P104" s="454" t="str">
        <f t="shared" si="27"/>
        <v>Remain with agency</v>
      </c>
      <c r="Q104" s="372" t="str">
        <f t="shared" si="27"/>
        <v>Remain with agency</v>
      </c>
      <c r="R104" s="454" t="str">
        <f t="shared" si="27"/>
        <v>Remain with agency</v>
      </c>
      <c r="S104" s="385" t="str">
        <f t="shared" si="27"/>
        <v>Remain with agency</v>
      </c>
    </row>
    <row r="105" spans="1:19" s="14" customFormat="1" x14ac:dyDescent="0.2">
      <c r="A105" s="2"/>
      <c r="B105" s="314"/>
      <c r="C105" s="282"/>
      <c r="D105" s="283"/>
      <c r="E105" s="283"/>
      <c r="F105" s="283"/>
      <c r="G105" s="283"/>
      <c r="H105" s="283"/>
      <c r="I105" s="283"/>
      <c r="J105" s="283"/>
      <c r="K105" s="283"/>
      <c r="L105" s="283"/>
      <c r="M105" s="283"/>
      <c r="N105" s="283"/>
      <c r="O105" s="283"/>
      <c r="P105" s="283"/>
      <c r="Q105" s="283"/>
      <c r="R105" s="283"/>
      <c r="S105" s="297"/>
    </row>
    <row r="106" spans="1:19" s="14" customFormat="1" x14ac:dyDescent="0.2">
      <c r="A106" s="2"/>
      <c r="B106" s="386" t="s">
        <v>188</v>
      </c>
      <c r="C106" s="286" t="s">
        <v>34</v>
      </c>
      <c r="D106" s="281"/>
      <c r="E106" s="281"/>
      <c r="F106" s="281"/>
      <c r="G106" s="281"/>
      <c r="H106" s="281"/>
      <c r="I106" s="281"/>
      <c r="J106" s="281"/>
      <c r="K106" s="281"/>
      <c r="L106" s="281"/>
      <c r="M106" s="281"/>
      <c r="N106" s="281"/>
      <c r="O106" s="281"/>
      <c r="P106" s="281"/>
      <c r="Q106" s="281"/>
      <c r="R106" s="281"/>
      <c r="S106" s="298"/>
    </row>
    <row r="107" spans="1:19" s="273" customFormat="1" x14ac:dyDescent="0.2">
      <c r="A107" s="270" t="s">
        <v>53</v>
      </c>
      <c r="B107" s="373" t="s">
        <v>177</v>
      </c>
      <c r="C107" s="374">
        <f>SUM(D107:CM107)</f>
        <v>40216173.940000005</v>
      </c>
      <c r="D107" s="455">
        <f>28974752.04+920736</f>
        <v>29895488.039999999</v>
      </c>
      <c r="E107" s="375">
        <v>0</v>
      </c>
      <c r="F107" s="472">
        <v>0</v>
      </c>
      <c r="G107" s="375">
        <v>79225.2</v>
      </c>
      <c r="H107" s="475">
        <v>153633.64000000001</v>
      </c>
      <c r="I107" s="374">
        <v>637303.16</v>
      </c>
      <c r="J107" s="472">
        <v>31886.95</v>
      </c>
      <c r="K107" s="375">
        <v>7528.46</v>
      </c>
      <c r="L107" s="472">
        <v>0</v>
      </c>
      <c r="M107" s="374">
        <v>11530</v>
      </c>
      <c r="N107" s="475">
        <v>676.47</v>
      </c>
      <c r="O107" s="374">
        <v>620300.18999999994</v>
      </c>
      <c r="P107" s="475">
        <f>1317792.87+1750000+137812.62+2008511.22+1956856.53+4000+500</f>
        <v>7175473.2400000002</v>
      </c>
      <c r="Q107" s="375">
        <v>1375560.09</v>
      </c>
      <c r="R107" s="475">
        <v>99119.34</v>
      </c>
      <c r="S107" s="387">
        <v>128449.16</v>
      </c>
    </row>
    <row r="108" spans="1:19" s="14" customFormat="1" x14ac:dyDescent="0.2">
      <c r="A108" s="2"/>
      <c r="B108" s="314"/>
      <c r="C108" s="288"/>
      <c r="D108" s="289"/>
      <c r="E108" s="289"/>
      <c r="F108" s="289"/>
      <c r="G108" s="289"/>
      <c r="H108" s="289"/>
      <c r="I108" s="289"/>
      <c r="J108" s="289"/>
      <c r="K108" s="289"/>
      <c r="L108" s="289"/>
      <c r="M108" s="289"/>
      <c r="N108" s="289"/>
      <c r="O108" s="289"/>
      <c r="P108" s="289"/>
      <c r="Q108" s="289"/>
      <c r="R108" s="289"/>
      <c r="S108" s="299"/>
    </row>
    <row r="109" spans="1:19" s="14" customFormat="1" x14ac:dyDescent="0.2">
      <c r="A109" s="2"/>
      <c r="B109" s="386" t="s">
        <v>191</v>
      </c>
      <c r="C109" s="280" t="s">
        <v>34</v>
      </c>
      <c r="D109" s="287"/>
      <c r="E109" s="287"/>
      <c r="F109" s="287"/>
      <c r="G109" s="287"/>
      <c r="H109" s="287"/>
      <c r="I109" s="287"/>
      <c r="J109" s="287"/>
      <c r="K109" s="287"/>
      <c r="L109" s="287"/>
      <c r="M109" s="287"/>
      <c r="N109" s="287"/>
      <c r="O109" s="287"/>
      <c r="P109" s="287"/>
      <c r="Q109" s="287"/>
      <c r="R109" s="287"/>
      <c r="S109" s="300"/>
    </row>
    <row r="110" spans="1:19" s="14" customFormat="1" ht="29.25" customHeight="1" x14ac:dyDescent="0.2">
      <c r="A110" s="2" t="s">
        <v>54</v>
      </c>
      <c r="B110" s="323" t="s">
        <v>133</v>
      </c>
      <c r="C110" s="491" t="s">
        <v>39</v>
      </c>
      <c r="D110" s="456">
        <f t="shared" ref="D110:S110" si="28">D20</f>
        <v>10010000</v>
      </c>
      <c r="E110" s="376">
        <f t="shared" si="28"/>
        <v>10010000</v>
      </c>
      <c r="F110" s="456">
        <f t="shared" si="28"/>
        <v>36340000</v>
      </c>
      <c r="G110" s="376">
        <f t="shared" si="28"/>
        <v>30350000</v>
      </c>
      <c r="H110" s="456">
        <f t="shared" si="28"/>
        <v>30350000</v>
      </c>
      <c r="I110" s="376">
        <f t="shared" si="28"/>
        <v>30350000</v>
      </c>
      <c r="J110" s="456">
        <f t="shared" si="28"/>
        <v>30350000</v>
      </c>
      <c r="K110" s="376">
        <f t="shared" si="28"/>
        <v>30350000</v>
      </c>
      <c r="L110" s="456">
        <f t="shared" si="28"/>
        <v>30980000</v>
      </c>
      <c r="M110" s="376">
        <f t="shared" si="28"/>
        <v>43100000</v>
      </c>
      <c r="N110" s="456">
        <f t="shared" si="28"/>
        <v>43100000</v>
      </c>
      <c r="O110" s="376">
        <f t="shared" si="28"/>
        <v>43130000</v>
      </c>
      <c r="P110" s="456">
        <f t="shared" si="28"/>
        <v>43130000</v>
      </c>
      <c r="Q110" s="376">
        <f t="shared" si="28"/>
        <v>43130000</v>
      </c>
      <c r="R110" s="456">
        <f t="shared" si="28"/>
        <v>43130000</v>
      </c>
      <c r="S110" s="388">
        <f t="shared" si="28"/>
        <v>50550000</v>
      </c>
    </row>
    <row r="111" spans="1:19" ht="25.5" x14ac:dyDescent="0.2">
      <c r="A111" s="2" t="s">
        <v>55</v>
      </c>
      <c r="B111" s="371" t="s">
        <v>134</v>
      </c>
      <c r="C111" s="491" t="s">
        <v>39</v>
      </c>
      <c r="D111" s="454" t="str">
        <f t="shared" ref="D111:S111" si="29">D21</f>
        <v>General Funds</v>
      </c>
      <c r="E111" s="372" t="str">
        <f t="shared" si="29"/>
        <v>General Fund (Supplemental Appropriations)</v>
      </c>
      <c r="F111" s="454" t="str">
        <f t="shared" si="29"/>
        <v>Special Revenue (Capital Reserve Funds)</v>
      </c>
      <c r="G111" s="372" t="str">
        <f t="shared" si="29"/>
        <v>Operating Revenue</v>
      </c>
      <c r="H111" s="454" t="str">
        <f t="shared" si="29"/>
        <v>Operating Revenue</v>
      </c>
      <c r="I111" s="372" t="str">
        <f t="shared" si="29"/>
        <v>Operating Revenue</v>
      </c>
      <c r="J111" s="454" t="str">
        <f t="shared" si="29"/>
        <v>Operating Revenue</v>
      </c>
      <c r="K111" s="372" t="str">
        <f t="shared" si="29"/>
        <v>Operating Revenue</v>
      </c>
      <c r="L111" s="454" t="str">
        <f t="shared" si="29"/>
        <v>Donations</v>
      </c>
      <c r="M111" s="372" t="str">
        <f t="shared" si="29"/>
        <v>Defense of Indigents Civil Action</v>
      </c>
      <c r="N111" s="454" t="str">
        <f t="shared" si="29"/>
        <v>Defense of Indigents Civil Action</v>
      </c>
      <c r="O111" s="372" t="str">
        <f t="shared" si="29"/>
        <v>Indigent Defense</v>
      </c>
      <c r="P111" s="454" t="str">
        <f t="shared" si="29"/>
        <v>Indigent Defense</v>
      </c>
      <c r="Q111" s="372" t="str">
        <f t="shared" si="29"/>
        <v>Indigent Defense</v>
      </c>
      <c r="R111" s="454" t="str">
        <f t="shared" si="29"/>
        <v>Indigent Defense</v>
      </c>
      <c r="S111" s="385" t="str">
        <f t="shared" si="29"/>
        <v>Federal Grants</v>
      </c>
    </row>
    <row r="112" spans="1:19" s="14" customFormat="1" x14ac:dyDescent="0.2">
      <c r="A112" s="2"/>
      <c r="B112" s="314"/>
      <c r="C112" s="282"/>
      <c r="D112" s="283"/>
      <c r="E112" s="283"/>
      <c r="F112" s="283"/>
      <c r="G112" s="283"/>
      <c r="H112" s="283"/>
      <c r="I112" s="283"/>
      <c r="J112" s="283"/>
      <c r="K112" s="283"/>
      <c r="L112" s="283"/>
      <c r="M112" s="283"/>
      <c r="N112" s="283"/>
      <c r="O112" s="283"/>
      <c r="P112" s="283"/>
      <c r="Q112" s="283"/>
      <c r="R112" s="283"/>
      <c r="S112" s="297"/>
    </row>
    <row r="113" spans="1:19" s="14" customFormat="1" ht="25.5" x14ac:dyDescent="0.2">
      <c r="A113" s="2"/>
      <c r="B113" s="386" t="s">
        <v>169</v>
      </c>
      <c r="C113" s="280" t="s">
        <v>34</v>
      </c>
      <c r="D113" s="281"/>
      <c r="E113" s="281"/>
      <c r="F113" s="281"/>
      <c r="G113" s="281"/>
      <c r="H113" s="281"/>
      <c r="I113" s="281"/>
      <c r="J113" s="281"/>
      <c r="K113" s="281"/>
      <c r="L113" s="281"/>
      <c r="M113" s="281"/>
      <c r="N113" s="281"/>
      <c r="O113" s="281"/>
      <c r="P113" s="281"/>
      <c r="Q113" s="281"/>
      <c r="R113" s="281"/>
      <c r="S113" s="298"/>
    </row>
    <row r="114" spans="1:19" x14ac:dyDescent="0.2">
      <c r="A114" s="2" t="s">
        <v>196</v>
      </c>
      <c r="B114" s="323" t="s">
        <v>178</v>
      </c>
      <c r="C114" s="377">
        <f>SUM(D114:CM114)</f>
        <v>4459096.9000000004</v>
      </c>
      <c r="D114" s="457">
        <v>0</v>
      </c>
      <c r="E114" s="378">
        <v>100000</v>
      </c>
      <c r="F114" s="445">
        <v>137906.48000000001</v>
      </c>
      <c r="G114" s="378">
        <v>109575.86</v>
      </c>
      <c r="H114" s="476">
        <v>0</v>
      </c>
      <c r="I114" s="332">
        <v>0</v>
      </c>
      <c r="J114" s="445">
        <v>176338.2</v>
      </c>
      <c r="K114" s="378">
        <v>0</v>
      </c>
      <c r="L114" s="445">
        <v>2217.5300000000002</v>
      </c>
      <c r="M114" s="332">
        <v>45763.92</v>
      </c>
      <c r="N114" s="476">
        <v>0</v>
      </c>
      <c r="O114" s="332">
        <v>1056896.9099999999</v>
      </c>
      <c r="P114" s="476">
        <f>2735848.24+94414+135.76</f>
        <v>2830398</v>
      </c>
      <c r="Q114" s="378">
        <v>0</v>
      </c>
      <c r="R114" s="476">
        <v>0</v>
      </c>
      <c r="S114" s="389">
        <v>0</v>
      </c>
    </row>
    <row r="115" spans="1:19" x14ac:dyDescent="0.2">
      <c r="A115" s="2" t="s">
        <v>197</v>
      </c>
      <c r="B115" s="187" t="s">
        <v>179</v>
      </c>
      <c r="C115" s="171">
        <f>SUM(D115:CM115)</f>
        <v>418697.92999999953</v>
      </c>
      <c r="D115" s="458">
        <v>0</v>
      </c>
      <c r="E115" s="186">
        <v>0</v>
      </c>
      <c r="F115" s="446">
        <f>F116-F114</f>
        <v>-73087.25</v>
      </c>
      <c r="G115" s="181">
        <f>G116-G114</f>
        <v>-26824.83</v>
      </c>
      <c r="H115" s="477">
        <v>0</v>
      </c>
      <c r="I115" s="181">
        <v>0</v>
      </c>
      <c r="J115" s="446">
        <f>J116-J114</f>
        <v>39385.069999999978</v>
      </c>
      <c r="K115" s="186">
        <v>0</v>
      </c>
      <c r="L115" s="446">
        <f>L116-L114</f>
        <v>-2217.5300000000002</v>
      </c>
      <c r="M115" s="181">
        <f>M116-M114</f>
        <v>12206.470000000001</v>
      </c>
      <c r="N115" s="477">
        <v>0</v>
      </c>
      <c r="O115" s="181">
        <f>O116-O114</f>
        <v>209706.81000000006</v>
      </c>
      <c r="P115" s="446">
        <f>P116-P114</f>
        <v>259529.18999999948</v>
      </c>
      <c r="Q115" s="186">
        <v>0</v>
      </c>
      <c r="R115" s="477">
        <v>0</v>
      </c>
      <c r="S115" s="390">
        <v>0</v>
      </c>
    </row>
    <row r="116" spans="1:19" s="273" customFormat="1" x14ac:dyDescent="0.2">
      <c r="A116" s="25" t="s">
        <v>56</v>
      </c>
      <c r="B116" s="379" t="s">
        <v>199</v>
      </c>
      <c r="C116" s="330">
        <f>SUM(D116:CM116)</f>
        <v>5798530.7899999991</v>
      </c>
      <c r="D116" s="459">
        <v>920735.96</v>
      </c>
      <c r="E116" s="382">
        <v>100000</v>
      </c>
      <c r="F116" s="473">
        <v>64819.23</v>
      </c>
      <c r="G116" s="382">
        <v>82751.03</v>
      </c>
      <c r="H116" s="478">
        <v>0</v>
      </c>
      <c r="I116" s="380">
        <v>0</v>
      </c>
      <c r="J116" s="473">
        <v>215723.27</v>
      </c>
      <c r="K116" s="382">
        <v>0</v>
      </c>
      <c r="L116" s="473">
        <v>0</v>
      </c>
      <c r="M116" s="380">
        <v>57970.39</v>
      </c>
      <c r="N116" s="478">
        <v>0</v>
      </c>
      <c r="O116" s="380">
        <v>1266603.72</v>
      </c>
      <c r="P116" s="478">
        <f>59288.11+2469566.34+561072.74</f>
        <v>3089927.1899999995</v>
      </c>
      <c r="Q116" s="382">
        <v>0</v>
      </c>
      <c r="R116" s="478">
        <v>0</v>
      </c>
      <c r="S116" s="391">
        <v>0</v>
      </c>
    </row>
    <row r="117" spans="1:19" ht="38.25" customHeight="1" x14ac:dyDescent="0.2">
      <c r="A117" s="2"/>
      <c r="B117" s="620" t="s">
        <v>340</v>
      </c>
      <c r="C117" s="488"/>
      <c r="D117" s="492"/>
      <c r="E117" s="293"/>
      <c r="F117" s="430"/>
      <c r="G117" s="613" t="s">
        <v>355</v>
      </c>
      <c r="H117" s="614"/>
      <c r="I117" s="294"/>
      <c r="J117" s="613" t="s">
        <v>356</v>
      </c>
      <c r="K117" s="614"/>
      <c r="L117" s="430"/>
      <c r="M117" s="613" t="s">
        <v>357</v>
      </c>
      <c r="N117" s="614"/>
      <c r="O117" s="294"/>
      <c r="P117" s="485"/>
      <c r="Q117" s="293"/>
      <c r="R117" s="485"/>
      <c r="S117" s="302"/>
    </row>
    <row r="118" spans="1:19" ht="268.5" thickBot="1" x14ac:dyDescent="0.25">
      <c r="A118" s="2"/>
      <c r="B118" s="621"/>
      <c r="C118" s="493"/>
      <c r="D118" s="438" t="s">
        <v>573</v>
      </c>
      <c r="E118" s="303" t="s">
        <v>346</v>
      </c>
      <c r="F118" s="470" t="s">
        <v>349</v>
      </c>
      <c r="G118" s="692" t="s">
        <v>690</v>
      </c>
      <c r="H118" s="573" t="str">
        <f>H28</f>
        <v>$25 surcharge on all fines, forfeitures, escheatments, or other monetary penalties imposed in General Sessions, Magistrates, and Municipal Courts, of which 1% goes to SCCID (See S.C. Code Ann. Section 14-1-212(B)(1)(h)).  Fees are collected by the Clerk of Courts Office and submitted to the State Treasurer's Office on a monthly bases for disbursement to our agency.</v>
      </c>
      <c r="I118" s="303" t="str">
        <f>I28</f>
        <v>$50 fee on civil action filings of which 14.56% goes to SCCID (See S.C. Code Ann. 14-1-204(B)(1)(b).  Fines are collected by the Clerk of Courts Office and submitted to the State Treasurer's Office on a monthly bases for disbursement to our agency.</v>
      </c>
      <c r="J118" s="483" t="s">
        <v>344</v>
      </c>
      <c r="K118" s="304" t="s">
        <v>344</v>
      </c>
      <c r="L118" s="470" t="s">
        <v>347</v>
      </c>
      <c r="M118" s="305" t="s">
        <v>679</v>
      </c>
      <c r="N118" s="484" t="str">
        <f>N28</f>
        <v>Interest earned from the collection of Source #10 Civil Action Application Fee.  The Treasurer's Office remits the interest payments to SCCID on a monthly basis.</v>
      </c>
      <c r="O118" s="303" t="s">
        <v>344</v>
      </c>
      <c r="P118" s="574" t="str">
        <f>P28</f>
        <v>Includes:  (1)Fee for filing complaints or petitions in civil actions described in 8-21-310(11)(a) (See, Section 14-1-204(A)(4)), which is legal aid collection that flows through to SC Legal Services; 
(2) Court Fine Assessment for those who are convicted of, plead guilty or nolo contendrer to, or forfeits bond for a criminal offense in General Sessions, Magistrate, and Municipal Courts (see Sections 14-1-206(C)(4), 14-1-207(C)(6) and 14-1-208(C)(6) and Section 14-1-218(4)); 
(3) Application fee for public defender services in General Sessions, Magistrate, and Municipal Courts (See, Section 17-3-30(B).
Fines are collected by the Clerk of Courts Office and submitted to the State Treasurer's Office on a monthly bases for disbursement to our agency.</v>
      </c>
      <c r="Q118" s="303" t="str">
        <f>Q28</f>
        <v>$500 probation fee collected by the Clerks of Court and remitted to SCCID.  Fees are collected by the Clerk of Courts Office and submitted to SCCID on a monthly basis.</v>
      </c>
      <c r="R118" s="574" t="str">
        <f>R28</f>
        <v>Interest earned from the collection of the following: (1) Sources #12 Public Defender Application Fee, (2) #13 Court Fine 2, and (3) Source #14 Conviction Surcharge 2.  The Treasurer’s Office remits the interest payments to SCCID on a monthly basis.</v>
      </c>
      <c r="S118" s="306" t="s">
        <v>343</v>
      </c>
    </row>
    <row r="119" spans="1:19" x14ac:dyDescent="0.2">
      <c r="A119" s="2"/>
      <c r="B119" s="392"/>
      <c r="C119" s="38"/>
      <c r="D119" s="310"/>
      <c r="E119" s="43"/>
      <c r="F119" s="43"/>
      <c r="G119" s="43"/>
      <c r="H119" s="43"/>
      <c r="I119" s="43"/>
      <c r="J119" s="43"/>
      <c r="K119" s="43"/>
      <c r="L119" s="43"/>
      <c r="M119" s="43"/>
      <c r="N119" s="43"/>
      <c r="O119" s="43"/>
      <c r="P119" s="43"/>
      <c r="Q119" s="43"/>
      <c r="R119" s="43"/>
      <c r="S119" s="43"/>
    </row>
    <row r="120" spans="1:19" ht="13.5" thickBot="1" x14ac:dyDescent="0.25">
      <c r="A120" s="2"/>
      <c r="B120" s="104" t="s">
        <v>155</v>
      </c>
      <c r="C120" s="45"/>
      <c r="D120" s="30"/>
      <c r="E120" s="31"/>
      <c r="F120" s="30"/>
      <c r="G120" s="31"/>
      <c r="H120" s="31"/>
      <c r="I120" s="30"/>
      <c r="J120" s="30"/>
      <c r="K120" s="31"/>
      <c r="L120" s="30"/>
      <c r="M120" s="30"/>
      <c r="N120" s="31"/>
      <c r="O120" s="30"/>
      <c r="P120" s="31"/>
      <c r="Q120" s="31"/>
      <c r="R120" s="31"/>
      <c r="S120" s="31"/>
    </row>
    <row r="121" spans="1:19" s="14" customFormat="1" x14ac:dyDescent="0.2">
      <c r="A121" s="2"/>
      <c r="B121" s="67" t="str">
        <f>B31</f>
        <v>General Appropriations Act Programs</v>
      </c>
      <c r="C121" s="489" t="s">
        <v>34</v>
      </c>
      <c r="D121" s="40"/>
      <c r="E121" s="41"/>
      <c r="F121" s="40"/>
      <c r="G121" s="41"/>
      <c r="H121" s="41"/>
      <c r="I121" s="40"/>
      <c r="J121" s="40"/>
      <c r="K121" s="41"/>
      <c r="L121" s="40"/>
      <c r="M121" s="40"/>
      <c r="N121" s="41"/>
      <c r="O121" s="40"/>
      <c r="P121" s="41"/>
      <c r="Q121" s="41"/>
      <c r="R121" s="41"/>
      <c r="S121" s="313"/>
    </row>
    <row r="122" spans="1:19" ht="102" x14ac:dyDescent="0.2">
      <c r="A122" s="2" t="s">
        <v>57</v>
      </c>
      <c r="B122" s="177" t="str">
        <f>B32</f>
        <v>State Funded Program #</v>
      </c>
      <c r="C122" s="165" t="s">
        <v>39</v>
      </c>
      <c r="D122" s="441" t="str">
        <f t="shared" ref="D122:S123" si="30">D32</f>
        <v>0100.010000.000; 0100.190000X000; 0501.000000.000; 10000.010000.000; 1000.100000X000; 1000.150000X000; 1000.160000X000;  9500.050000.000;</v>
      </c>
      <c r="E122" s="179" t="str">
        <f t="shared" si="30"/>
        <v>9801.500000X000</v>
      </c>
      <c r="F122" s="441" t="str">
        <f t="shared" si="30"/>
        <v>9803.110000.000</v>
      </c>
      <c r="G122" s="179" t="str">
        <f t="shared" si="30"/>
        <v>0100.010000.000; 0501.000000.000</v>
      </c>
      <c r="H122" s="441" t="str">
        <f t="shared" si="30"/>
        <v>0501.000000.000</v>
      </c>
      <c r="I122" s="179" t="str">
        <f t="shared" si="30"/>
        <v>1000.100000X000</v>
      </c>
      <c r="J122" s="441" t="str">
        <f t="shared" si="30"/>
        <v>0105.200000X000</v>
      </c>
      <c r="K122" s="179" t="str">
        <f t="shared" si="30"/>
        <v>0105.200000X000</v>
      </c>
      <c r="L122" s="441" t="str">
        <f t="shared" si="30"/>
        <v>0105.200000X000</v>
      </c>
      <c r="M122" s="179" t="str">
        <f t="shared" si="30"/>
        <v>0105.200000X000</v>
      </c>
      <c r="N122" s="441" t="str">
        <f t="shared" si="30"/>
        <v>0105.200000X000</v>
      </c>
      <c r="O122" s="179" t="str">
        <f t="shared" si="30"/>
        <v>0100.050000X000; 0100.070000X00; 1000.100000X000</v>
      </c>
      <c r="P122" s="441" t="str">
        <f t="shared" si="30"/>
        <v>0100.010000.000; 0100.050000X000; 0100.070000X00; 0100.110000X000; 0100.130000X000; 0501.000000.000; 1000.010000X000; 1504.000000.000; 9500.050000.000</v>
      </c>
      <c r="Q122" s="179" t="str">
        <f t="shared" si="30"/>
        <v>0100.070000X000; 1000.100000X000</v>
      </c>
      <c r="R122" s="441" t="str">
        <f t="shared" si="30"/>
        <v>0100.050000X000; 0100.070000X00; 1000.100000X000</v>
      </c>
      <c r="S122" s="346" t="str">
        <f t="shared" si="30"/>
        <v>0100.010000.000</v>
      </c>
    </row>
    <row r="123" spans="1:19" ht="133.5" customHeight="1" x14ac:dyDescent="0.2">
      <c r="A123" s="2" t="s">
        <v>58</v>
      </c>
      <c r="B123" s="371" t="str">
        <f>B33</f>
        <v>State Funded Program Description in the General Appropriations Act</v>
      </c>
      <c r="C123" s="165" t="s">
        <v>39</v>
      </c>
      <c r="D123" s="461" t="str">
        <f t="shared" si="30"/>
        <v>I. Administration;  I.E. Rule 608 Appointment Fund;  II. Division of Appellate Defense;   III. Office of Circuit Public Defender;  III. A. Defense of Indigents/Per Capita; III.B. DUI Defense of Indigents;  III.C. Criminal Domestic Violence; V. Employee Benefits.</v>
      </c>
      <c r="E123" s="393" t="str">
        <f t="shared" si="30"/>
        <v>I. Administration</v>
      </c>
      <c r="F123" s="461" t="str">
        <f t="shared" si="30"/>
        <v>I. Administration</v>
      </c>
      <c r="G123" s="393" t="str">
        <f t="shared" si="30"/>
        <v xml:space="preserve"> I. Administration; II. Division of Appellate Defense</v>
      </c>
      <c r="H123" s="461" t="str">
        <f t="shared" si="30"/>
        <v xml:space="preserve"> II. Division of Appellate Defense</v>
      </c>
      <c r="I123" s="393" t="str">
        <f t="shared" si="30"/>
        <v>III.A. Defense of Indigents/Per Capita</v>
      </c>
      <c r="J123" s="461" t="str">
        <f t="shared" si="30"/>
        <v>I.F. Professional Training &amp; Development</v>
      </c>
      <c r="K123" s="393" t="str">
        <f t="shared" si="30"/>
        <v>I.F. Professional Training &amp; Development</v>
      </c>
      <c r="L123" s="461" t="str">
        <f t="shared" si="30"/>
        <v>I.F. Professional Training &amp; Development</v>
      </c>
      <c r="M123" s="393" t="str">
        <f t="shared" si="30"/>
        <v>I.F. Professional Training &amp; Development</v>
      </c>
      <c r="N123" s="461" t="str">
        <f t="shared" si="30"/>
        <v>I.F. Professional Training &amp; Development</v>
      </c>
      <c r="O123" s="393" t="str">
        <f t="shared" si="30"/>
        <v>I.A. Death Penalty Trial Fund; I.B. Conflict Fund; III.A. Defense of Indigents/Per Capita</v>
      </c>
      <c r="P123" s="461" t="str">
        <f t="shared" si="30"/>
        <v>I. Administration; I.A. Death Penalty Trial Fund; I.B. Conflict Fund; I.C. Legal Aid Funding; I.E Court Fine Assessment; II. Division of Appellate Defense; III.A. Defense of Indigents/Per Capita; IV. Death Penalty Trial Division; V. Employee Benefits</v>
      </c>
      <c r="Q123" s="393" t="str">
        <f t="shared" si="30"/>
        <v xml:space="preserve"> I.B. Conflict Fund; III.A. Defense of Indigents/Per Capita</v>
      </c>
      <c r="R123" s="461" t="str">
        <f t="shared" si="30"/>
        <v>I.A. Death Penalty Trial Fund; I.B. Conflict Fund; III.A. Defense of Indigents/Per Capita</v>
      </c>
      <c r="S123" s="395" t="str">
        <f t="shared" si="30"/>
        <v>I. Administration</v>
      </c>
    </row>
    <row r="124" spans="1:19" s="14" customFormat="1" x14ac:dyDescent="0.2">
      <c r="A124" s="2"/>
      <c r="B124" s="314"/>
      <c r="C124" s="282"/>
      <c r="D124" s="283"/>
      <c r="E124" s="283"/>
      <c r="F124" s="283"/>
      <c r="G124" s="283"/>
      <c r="H124" s="283"/>
      <c r="I124" s="283"/>
      <c r="J124" s="283"/>
      <c r="K124" s="283"/>
      <c r="L124" s="283"/>
      <c r="M124" s="283"/>
      <c r="N124" s="283"/>
      <c r="O124" s="283"/>
      <c r="P124" s="283"/>
      <c r="Q124" s="283"/>
      <c r="R124" s="283"/>
      <c r="S124" s="297"/>
    </row>
    <row r="125" spans="1:19" s="14" customFormat="1" ht="38.25" x14ac:dyDescent="0.2">
      <c r="A125" s="2"/>
      <c r="B125" s="396" t="str">
        <f>B35</f>
        <v>Amounts Appropriated and Authorized (i.e. allowed to spend)
Note:  Appropriations and authorizations are based on cash available and amounts estimated to receive during the year</v>
      </c>
      <c r="C125" s="286" t="s">
        <v>34</v>
      </c>
      <c r="D125" s="281"/>
      <c r="E125" s="281"/>
      <c r="F125" s="281"/>
      <c r="G125" s="281"/>
      <c r="H125" s="281"/>
      <c r="I125" s="281"/>
      <c r="J125" s="281"/>
      <c r="K125" s="281"/>
      <c r="L125" s="281"/>
      <c r="M125" s="281"/>
      <c r="N125" s="281"/>
      <c r="O125" s="281"/>
      <c r="P125" s="281"/>
      <c r="Q125" s="281"/>
      <c r="R125" s="281"/>
      <c r="S125" s="298"/>
    </row>
    <row r="126" spans="1:19" ht="25.5" x14ac:dyDescent="0.2">
      <c r="A126" s="2" t="s">
        <v>59</v>
      </c>
      <c r="B126" s="323" t="s">
        <v>35</v>
      </c>
      <c r="C126" s="377">
        <f>SUM(D126:CM126)</f>
        <v>1085555.19</v>
      </c>
      <c r="D126" s="457">
        <v>920735.96</v>
      </c>
      <c r="E126" s="332">
        <v>100000</v>
      </c>
      <c r="F126" s="445">
        <v>64819.23</v>
      </c>
      <c r="G126" s="332">
        <v>0</v>
      </c>
      <c r="H126" s="445">
        <v>0</v>
      </c>
      <c r="I126" s="332">
        <v>0</v>
      </c>
      <c r="J126" s="445">
        <v>0</v>
      </c>
      <c r="K126" s="332">
        <v>0</v>
      </c>
      <c r="L126" s="445">
        <v>0</v>
      </c>
      <c r="M126" s="332">
        <v>0</v>
      </c>
      <c r="N126" s="445">
        <v>0</v>
      </c>
      <c r="O126" s="332">
        <v>0</v>
      </c>
      <c r="P126" s="445">
        <v>0</v>
      </c>
      <c r="Q126" s="332">
        <v>0</v>
      </c>
      <c r="R126" s="445">
        <v>0</v>
      </c>
      <c r="S126" s="352">
        <v>0</v>
      </c>
    </row>
    <row r="127" spans="1:19" x14ac:dyDescent="0.2">
      <c r="A127" s="2" t="s">
        <v>60</v>
      </c>
      <c r="B127" s="177" t="s">
        <v>321</v>
      </c>
      <c r="C127" s="171">
        <f>SUM(D127:CM127)</f>
        <v>43947188.710000001</v>
      </c>
      <c r="D127" s="458">
        <v>29895488</v>
      </c>
      <c r="E127" s="172">
        <v>0</v>
      </c>
      <c r="F127" s="458">
        <v>0</v>
      </c>
      <c r="G127" s="172">
        <v>352600</v>
      </c>
      <c r="H127" s="458">
        <v>0</v>
      </c>
      <c r="I127" s="172">
        <v>900000</v>
      </c>
      <c r="J127" s="458">
        <v>220000</v>
      </c>
      <c r="K127" s="172">
        <v>0</v>
      </c>
      <c r="L127" s="458">
        <v>0</v>
      </c>
      <c r="M127" s="172">
        <v>32000</v>
      </c>
      <c r="N127" s="458">
        <v>0</v>
      </c>
      <c r="O127" s="172">
        <v>12417272</v>
      </c>
      <c r="P127" s="458">
        <v>0</v>
      </c>
      <c r="Q127" s="172">
        <v>0</v>
      </c>
      <c r="R127" s="458">
        <v>0</v>
      </c>
      <c r="S127" s="397">
        <v>129828.71</v>
      </c>
    </row>
    <row r="128" spans="1:19" x14ac:dyDescent="0.2">
      <c r="A128" s="2" t="s">
        <v>61</v>
      </c>
      <c r="B128" s="185" t="s">
        <v>180</v>
      </c>
      <c r="C128" s="171">
        <f>SUM(D128:CM128)</f>
        <v>45032743.899999999</v>
      </c>
      <c r="D128" s="446">
        <f>SUM(D126:D127)</f>
        <v>30816223.960000001</v>
      </c>
      <c r="E128" s="181">
        <f t="shared" ref="E128:G128" si="31">SUM(E126:E127)</f>
        <v>100000</v>
      </c>
      <c r="F128" s="446">
        <f t="shared" si="31"/>
        <v>64819.23</v>
      </c>
      <c r="G128" s="181">
        <f t="shared" si="31"/>
        <v>352600</v>
      </c>
      <c r="H128" s="446">
        <f>SUM(H126:H127)</f>
        <v>0</v>
      </c>
      <c r="I128" s="181">
        <f t="shared" ref="I128:S128" si="32">SUM(I126:I127)</f>
        <v>900000</v>
      </c>
      <c r="J128" s="446">
        <f t="shared" si="32"/>
        <v>220000</v>
      </c>
      <c r="K128" s="181">
        <f t="shared" si="32"/>
        <v>0</v>
      </c>
      <c r="L128" s="446">
        <f t="shared" si="32"/>
        <v>0</v>
      </c>
      <c r="M128" s="181">
        <f t="shared" si="32"/>
        <v>32000</v>
      </c>
      <c r="N128" s="446">
        <f t="shared" si="32"/>
        <v>0</v>
      </c>
      <c r="O128" s="181">
        <f t="shared" si="32"/>
        <v>12417272</v>
      </c>
      <c r="P128" s="446">
        <f t="shared" si="32"/>
        <v>0</v>
      </c>
      <c r="Q128" s="181">
        <f t="shared" si="32"/>
        <v>0</v>
      </c>
      <c r="R128" s="446">
        <f t="shared" si="32"/>
        <v>0</v>
      </c>
      <c r="S128" s="353">
        <f t="shared" si="32"/>
        <v>129828.71</v>
      </c>
    </row>
    <row r="129" spans="1:19" x14ac:dyDescent="0.2">
      <c r="A129" s="2" t="s">
        <v>62</v>
      </c>
      <c r="B129" s="187" t="s">
        <v>322</v>
      </c>
      <c r="C129" s="171">
        <f>SUM(D129:CM129)</f>
        <v>28993</v>
      </c>
      <c r="D129" s="458">
        <f>18145+10848</f>
        <v>28993</v>
      </c>
      <c r="E129" s="172">
        <v>0</v>
      </c>
      <c r="F129" s="458">
        <v>0</v>
      </c>
      <c r="G129" s="172">
        <v>0</v>
      </c>
      <c r="H129" s="458">
        <v>0</v>
      </c>
      <c r="I129" s="172">
        <v>0</v>
      </c>
      <c r="J129" s="458">
        <v>0</v>
      </c>
      <c r="K129" s="172">
        <v>0</v>
      </c>
      <c r="L129" s="458">
        <v>0</v>
      </c>
      <c r="M129" s="172">
        <v>0</v>
      </c>
      <c r="N129" s="458">
        <v>0</v>
      </c>
      <c r="O129" s="172">
        <v>0</v>
      </c>
      <c r="P129" s="458">
        <v>0</v>
      </c>
      <c r="Q129" s="172">
        <v>0</v>
      </c>
      <c r="R129" s="458">
        <v>0</v>
      </c>
      <c r="S129" s="397">
        <v>0</v>
      </c>
    </row>
    <row r="130" spans="1:19" s="273" customFormat="1" x14ac:dyDescent="0.2">
      <c r="A130" s="25" t="s">
        <v>63</v>
      </c>
      <c r="B130" s="394" t="s">
        <v>181</v>
      </c>
      <c r="C130" s="380">
        <f>SUM(D130:CM130)</f>
        <v>45061736.899999999</v>
      </c>
      <c r="D130" s="459">
        <f>SUM(D128:D129)</f>
        <v>30845216.960000001</v>
      </c>
      <c r="E130" s="381">
        <f t="shared" ref="E130:G130" si="33">SUM(E128:E129)</f>
        <v>100000</v>
      </c>
      <c r="F130" s="459">
        <f t="shared" si="33"/>
        <v>64819.23</v>
      </c>
      <c r="G130" s="381">
        <f t="shared" si="33"/>
        <v>352600</v>
      </c>
      <c r="H130" s="459">
        <f>SUM(H128:H129)</f>
        <v>0</v>
      </c>
      <c r="I130" s="381">
        <f t="shared" ref="I130:S130" si="34">SUM(I128:I129)</f>
        <v>900000</v>
      </c>
      <c r="J130" s="459">
        <f t="shared" si="34"/>
        <v>220000</v>
      </c>
      <c r="K130" s="381">
        <f t="shared" si="34"/>
        <v>0</v>
      </c>
      <c r="L130" s="459">
        <f t="shared" si="34"/>
        <v>0</v>
      </c>
      <c r="M130" s="381">
        <f t="shared" si="34"/>
        <v>32000</v>
      </c>
      <c r="N130" s="459">
        <f t="shared" si="34"/>
        <v>0</v>
      </c>
      <c r="O130" s="381">
        <f t="shared" si="34"/>
        <v>12417272</v>
      </c>
      <c r="P130" s="459">
        <f t="shared" si="34"/>
        <v>0</v>
      </c>
      <c r="Q130" s="381">
        <f t="shared" si="34"/>
        <v>0</v>
      </c>
      <c r="R130" s="459">
        <f t="shared" si="34"/>
        <v>0</v>
      </c>
      <c r="S130" s="399">
        <f t="shared" si="34"/>
        <v>129828.71</v>
      </c>
    </row>
    <row r="131" spans="1:19" ht="99" customHeight="1" thickBot="1" x14ac:dyDescent="0.25">
      <c r="A131" s="2"/>
      <c r="B131" s="29" t="s">
        <v>340</v>
      </c>
      <c r="C131" s="490"/>
      <c r="D131" s="462" t="s">
        <v>616</v>
      </c>
      <c r="E131" s="398" t="s">
        <v>346</v>
      </c>
      <c r="F131" s="474" t="s">
        <v>349</v>
      </c>
      <c r="G131" s="618" t="s">
        <v>355</v>
      </c>
      <c r="H131" s="618"/>
      <c r="I131" s="269"/>
      <c r="J131" s="618" t="s">
        <v>356</v>
      </c>
      <c r="K131" s="618"/>
      <c r="L131" s="436"/>
      <c r="M131" s="618" t="s">
        <v>357</v>
      </c>
      <c r="N131" s="618"/>
      <c r="O131" s="619" t="s">
        <v>373</v>
      </c>
      <c r="P131" s="619"/>
      <c r="Q131" s="619"/>
      <c r="R131" s="619"/>
      <c r="S131" s="319"/>
    </row>
    <row r="132" spans="1:19" x14ac:dyDescent="0.2">
      <c r="A132" s="2"/>
      <c r="B132" s="32"/>
      <c r="C132" s="38"/>
      <c r="D132" s="37"/>
      <c r="E132" s="37"/>
      <c r="F132" s="37"/>
      <c r="G132" s="37"/>
      <c r="H132" s="37"/>
      <c r="I132" s="37"/>
      <c r="J132" s="37"/>
      <c r="K132" s="37"/>
      <c r="L132" s="37"/>
      <c r="M132" s="37"/>
      <c r="N132" s="37"/>
      <c r="O132" s="37"/>
      <c r="P132" s="37"/>
      <c r="Q132" s="37"/>
      <c r="R132" s="37"/>
      <c r="S132" s="37"/>
    </row>
    <row r="133" spans="1:19" ht="13.5" thickBot="1" x14ac:dyDescent="0.25">
      <c r="A133" s="2"/>
      <c r="B133" s="104" t="s">
        <v>156</v>
      </c>
      <c r="C133" s="45"/>
      <c r="D133" s="8"/>
      <c r="E133" s="8"/>
      <c r="F133" s="8"/>
      <c r="G133" s="8"/>
      <c r="H133" s="8"/>
      <c r="I133" s="8"/>
      <c r="J133" s="8"/>
      <c r="K133" s="8"/>
      <c r="L133" s="8"/>
      <c r="M133" s="8"/>
      <c r="N133" s="8"/>
      <c r="O133" s="8"/>
      <c r="P133" s="8"/>
      <c r="Q133" s="8"/>
      <c r="R133" s="8"/>
      <c r="S133" s="8"/>
    </row>
    <row r="134" spans="1:19" s="14" customFormat="1" x14ac:dyDescent="0.2">
      <c r="A134" s="2"/>
      <c r="B134" s="413" t="s">
        <v>48</v>
      </c>
      <c r="C134" s="414"/>
      <c r="D134" s="415"/>
      <c r="E134" s="415"/>
      <c r="F134" s="415"/>
      <c r="G134" s="415"/>
      <c r="H134" s="415"/>
      <c r="I134" s="415"/>
      <c r="J134" s="415"/>
      <c r="K134" s="415"/>
      <c r="L134" s="415"/>
      <c r="M134" s="415"/>
      <c r="N134" s="415"/>
      <c r="O134" s="415"/>
      <c r="P134" s="415"/>
      <c r="Q134" s="415"/>
      <c r="R134" s="415"/>
      <c r="S134" s="416"/>
    </row>
    <row r="135" spans="1:19" x14ac:dyDescent="0.2">
      <c r="A135" s="64" t="s">
        <v>64</v>
      </c>
      <c r="B135" s="417" t="s">
        <v>44</v>
      </c>
      <c r="C135" s="406"/>
      <c r="D135" s="463" t="str">
        <f t="shared" ref="D135:S135" si="35">D45</f>
        <v>SCEIS</v>
      </c>
      <c r="E135" s="407" t="str">
        <f t="shared" si="35"/>
        <v>SCEIS</v>
      </c>
      <c r="F135" s="463" t="str">
        <f t="shared" si="35"/>
        <v>SCEIS</v>
      </c>
      <c r="G135" s="407" t="str">
        <f t="shared" si="35"/>
        <v>SCEIS</v>
      </c>
      <c r="H135" s="463" t="str">
        <f t="shared" si="35"/>
        <v>SCEIS</v>
      </c>
      <c r="I135" s="407" t="str">
        <f t="shared" si="35"/>
        <v>SCEIS</v>
      </c>
      <c r="J135" s="463" t="str">
        <f t="shared" si="35"/>
        <v>SCEIS</v>
      </c>
      <c r="K135" s="407" t="str">
        <f t="shared" si="35"/>
        <v>SCEIS</v>
      </c>
      <c r="L135" s="463" t="str">
        <f t="shared" si="35"/>
        <v>SCEIS</v>
      </c>
      <c r="M135" s="407" t="str">
        <f t="shared" si="35"/>
        <v>SCEIS</v>
      </c>
      <c r="N135" s="463" t="str">
        <f t="shared" si="35"/>
        <v>SCEIS</v>
      </c>
      <c r="O135" s="407" t="str">
        <f t="shared" si="35"/>
        <v>SCEIS</v>
      </c>
      <c r="P135" s="463" t="str">
        <f t="shared" si="35"/>
        <v>SCEIS</v>
      </c>
      <c r="Q135" s="407" t="str">
        <f t="shared" si="35"/>
        <v>SCEIS</v>
      </c>
      <c r="R135" s="463" t="str">
        <f t="shared" si="35"/>
        <v>SCEIS</v>
      </c>
      <c r="S135" s="418" t="str">
        <f t="shared" si="35"/>
        <v>SCEIS</v>
      </c>
    </row>
    <row r="136" spans="1:19" s="14" customFormat="1" x14ac:dyDescent="0.2">
      <c r="A136" s="34"/>
      <c r="B136" s="486"/>
      <c r="C136" s="326"/>
      <c r="D136" s="327"/>
      <c r="E136" s="327"/>
      <c r="F136" s="327"/>
      <c r="G136" s="327"/>
      <c r="H136" s="327"/>
      <c r="I136" s="327"/>
      <c r="J136" s="327"/>
      <c r="K136" s="327"/>
      <c r="L136" s="327"/>
      <c r="M136" s="327"/>
      <c r="N136" s="327"/>
      <c r="O136" s="327"/>
      <c r="P136" s="327"/>
      <c r="Q136" s="327"/>
      <c r="R136" s="327"/>
      <c r="S136" s="343"/>
    </row>
    <row r="137" spans="1:19" s="14" customFormat="1" x14ac:dyDescent="0.2">
      <c r="A137" s="34"/>
      <c r="B137" s="396" t="s">
        <v>142</v>
      </c>
      <c r="C137" s="286" t="s">
        <v>34</v>
      </c>
      <c r="D137" s="250"/>
      <c r="E137" s="250"/>
      <c r="F137" s="250"/>
      <c r="G137" s="250"/>
      <c r="H137" s="250"/>
      <c r="I137" s="250"/>
      <c r="J137" s="250"/>
      <c r="K137" s="250"/>
      <c r="L137" s="250"/>
      <c r="M137" s="250"/>
      <c r="N137" s="250"/>
      <c r="O137" s="250"/>
      <c r="P137" s="250"/>
      <c r="Q137" s="250"/>
      <c r="R137" s="250"/>
      <c r="S137" s="344"/>
    </row>
    <row r="138" spans="1:19" ht="25.5" x14ac:dyDescent="0.2">
      <c r="A138" s="34" t="s">
        <v>65</v>
      </c>
      <c r="B138" s="308" t="s">
        <v>135</v>
      </c>
      <c r="C138" s="403"/>
      <c r="D138" s="440" t="str">
        <f t="shared" ref="D138:S138" si="36">D99</f>
        <v>General Fund Appropriations</v>
      </c>
      <c r="E138" s="325" t="str">
        <f t="shared" si="36"/>
        <v>General Fund Appropriations</v>
      </c>
      <c r="F138" s="440" t="str">
        <f t="shared" si="36"/>
        <v>Capital Reserve Fund</v>
      </c>
      <c r="G138" s="325" t="str">
        <f t="shared" si="36"/>
        <v>Family &amp; Circuit Court Filing Fee</v>
      </c>
      <c r="H138" s="440" t="str">
        <f t="shared" si="36"/>
        <v>Conviction Surcharge 1</v>
      </c>
      <c r="I138" s="325" t="str">
        <f t="shared" si="36"/>
        <v>Court Fine 1</v>
      </c>
      <c r="J138" s="440" t="str">
        <f t="shared" si="36"/>
        <v>Traffic Education Program Fee (Magistrate Court)</v>
      </c>
      <c r="K138" s="325" t="str">
        <f t="shared" si="36"/>
        <v>Traffic Education Program Fee (Municipal Court)</v>
      </c>
      <c r="L138" s="440" t="str">
        <f t="shared" si="36"/>
        <v>Donations</v>
      </c>
      <c r="M138" s="325" t="str">
        <f t="shared" si="36"/>
        <v>Civil Action Application Fee</v>
      </c>
      <c r="N138" s="440" t="str">
        <f t="shared" si="36"/>
        <v xml:space="preserve">Investment Earnings 1 </v>
      </c>
      <c r="O138" s="325" t="str">
        <f t="shared" si="36"/>
        <v>Public Defender Application Fee</v>
      </c>
      <c r="P138" s="440" t="str">
        <f t="shared" si="36"/>
        <v>Court Fines 2</v>
      </c>
      <c r="Q138" s="325" t="str">
        <f t="shared" si="36"/>
        <v>Conviction Surcharge 2</v>
      </c>
      <c r="R138" s="440" t="str">
        <f t="shared" si="36"/>
        <v>Investment Earnings 2</v>
      </c>
      <c r="S138" s="345" t="str">
        <f t="shared" si="36"/>
        <v>Federal Grant</v>
      </c>
    </row>
    <row r="139" spans="1:19" x14ac:dyDescent="0.2">
      <c r="A139" s="34" t="s">
        <v>66</v>
      </c>
      <c r="B139" s="168" t="s">
        <v>570</v>
      </c>
      <c r="C139" s="402"/>
      <c r="D139" s="441" t="str">
        <f t="shared" ref="D139:S139" si="37">IF(ISBLANK(D49),"",(D49-1))</f>
        <v/>
      </c>
      <c r="E139" s="179" t="str">
        <f t="shared" si="37"/>
        <v/>
      </c>
      <c r="F139" s="441" t="str">
        <f t="shared" si="37"/>
        <v/>
      </c>
      <c r="G139" s="179" t="str">
        <f t="shared" si="37"/>
        <v/>
      </c>
      <c r="H139" s="441" t="str">
        <f t="shared" si="37"/>
        <v/>
      </c>
      <c r="I139" s="179" t="str">
        <f t="shared" si="37"/>
        <v/>
      </c>
      <c r="J139" s="441" t="str">
        <f t="shared" si="37"/>
        <v/>
      </c>
      <c r="K139" s="179" t="str">
        <f t="shared" si="37"/>
        <v/>
      </c>
      <c r="L139" s="441" t="str">
        <f t="shared" si="37"/>
        <v/>
      </c>
      <c r="M139" s="179" t="str">
        <f t="shared" si="37"/>
        <v/>
      </c>
      <c r="N139" s="441" t="str">
        <f t="shared" si="37"/>
        <v/>
      </c>
      <c r="O139" s="179" t="str">
        <f t="shared" si="37"/>
        <v/>
      </c>
      <c r="P139" s="441" t="str">
        <f t="shared" si="37"/>
        <v/>
      </c>
      <c r="Q139" s="179" t="str">
        <f t="shared" si="37"/>
        <v/>
      </c>
      <c r="R139" s="441" t="str">
        <f t="shared" si="37"/>
        <v/>
      </c>
      <c r="S139" s="346">
        <f t="shared" si="37"/>
        <v>0</v>
      </c>
    </row>
    <row r="140" spans="1:19" ht="231.75" customHeight="1" x14ac:dyDescent="0.2">
      <c r="A140" s="2" t="s">
        <v>67</v>
      </c>
      <c r="B140" s="419" t="s">
        <v>140</v>
      </c>
      <c r="C140" s="400"/>
      <c r="D140" s="442" t="str">
        <f t="shared" ref="D140:S140" si="38">D50</f>
        <v>I.E Rule 608 Appointment Funds can only be used for the purpose for which is appropriated and any unexpended funds can be carried-forward into the new fiscal year and spent only on 608 appointment expenditures.                                                                                              III.A Defense of Indigents/Per Capita; III.B DUI Defense of Indigents; III.C. Criminal Domestic Violence are all distributed to the Circuit Public Defender Office on a per/capita method, based upon the 2010 Census.</v>
      </c>
      <c r="E140" s="176" t="str">
        <f t="shared" si="38"/>
        <v>Supplemental Funds from the FY2015-16 Appropriations Act can be used for Information Technology and Security Infrastructure for the agency.</v>
      </c>
      <c r="F140" s="442" t="str">
        <f t="shared" si="38"/>
        <v>CRF funds from FY2011-12 Appropriations Act can be used for Information Technology expenditures for the agency.</v>
      </c>
      <c r="G140" s="176">
        <f t="shared" si="38"/>
        <v>0</v>
      </c>
      <c r="H140" s="442">
        <f t="shared" si="38"/>
        <v>0</v>
      </c>
      <c r="I140" s="176" t="str">
        <f t="shared" si="38"/>
        <v>III.A Defense of Indigents/Per Capita is distributed to the Circuit Public Defender Offices on a Per/Capita method, based upon the 2010 Census.</v>
      </c>
      <c r="J140" s="442">
        <f t="shared" si="38"/>
        <v>0</v>
      </c>
      <c r="K140" s="176">
        <f t="shared" si="38"/>
        <v>0</v>
      </c>
      <c r="L140" s="442">
        <f t="shared" si="38"/>
        <v>0</v>
      </c>
      <c r="M140" s="176">
        <f t="shared" si="38"/>
        <v>0</v>
      </c>
      <c r="N140" s="442">
        <f t="shared" si="38"/>
        <v>0</v>
      </c>
      <c r="O140" s="176">
        <f t="shared" si="38"/>
        <v>0</v>
      </c>
      <c r="P140" s="442" t="str">
        <f t="shared" si="38"/>
        <v>I.A. Death Penalty Trial Fund; I.B. Conflict Funds; III.A Defense of Indigents/Per Capita; IV. Death Penalty Trail Division are all restricted Funds based upon the requirements of Proviso 61.1.                                                                                                                                                            I.C Legal Aid Funding is restricted to the flow-through  bi-annual payments made to the SC Legal Services (Non-Profit Entity).</v>
      </c>
      <c r="Q140" s="176">
        <f t="shared" si="38"/>
        <v>0</v>
      </c>
      <c r="R140" s="442">
        <f t="shared" si="38"/>
        <v>0</v>
      </c>
      <c r="S140" s="347" t="str">
        <f t="shared" si="38"/>
        <v>Federal Funds will only reimburse expenditures that have been approved in the Grant's Budget prior to approval of the Grant Award.  Copy of the approved Grant Budget available upon request.</v>
      </c>
    </row>
    <row r="141" spans="1:19" ht="135.75" customHeight="1" x14ac:dyDescent="0.2">
      <c r="A141" s="34" t="s">
        <v>68</v>
      </c>
      <c r="B141" s="168" t="s">
        <v>42</v>
      </c>
      <c r="C141" s="401"/>
      <c r="D141" s="441" t="str">
        <f t="shared" ref="D141:S141" si="39">D123</f>
        <v>I. Administration;  I.E. Rule 608 Appointment Fund;  II. Division of Appellate Defense;   III. Office of Circuit Public Defender;  III. A. Defense of Indigents/Per Capita; III.B. DUI Defense of Indigents;  III.C. Criminal Domestic Violence; V. Employee Benefits.</v>
      </c>
      <c r="E141" s="179" t="str">
        <f t="shared" si="39"/>
        <v>I. Administration</v>
      </c>
      <c r="F141" s="441" t="str">
        <f t="shared" si="39"/>
        <v>I. Administration</v>
      </c>
      <c r="G141" s="179" t="str">
        <f t="shared" si="39"/>
        <v xml:space="preserve"> I. Administration; II. Division of Appellate Defense</v>
      </c>
      <c r="H141" s="441" t="str">
        <f t="shared" si="39"/>
        <v xml:space="preserve"> II. Division of Appellate Defense</v>
      </c>
      <c r="I141" s="179" t="str">
        <f t="shared" si="39"/>
        <v>III.A. Defense of Indigents/Per Capita</v>
      </c>
      <c r="J141" s="441" t="str">
        <f t="shared" si="39"/>
        <v>I.F. Professional Training &amp; Development</v>
      </c>
      <c r="K141" s="179" t="str">
        <f t="shared" si="39"/>
        <v>I.F. Professional Training &amp; Development</v>
      </c>
      <c r="L141" s="441" t="str">
        <f t="shared" si="39"/>
        <v>I.F. Professional Training &amp; Development</v>
      </c>
      <c r="M141" s="179" t="str">
        <f t="shared" si="39"/>
        <v>I.F. Professional Training &amp; Development</v>
      </c>
      <c r="N141" s="441" t="str">
        <f t="shared" si="39"/>
        <v>I.F. Professional Training &amp; Development</v>
      </c>
      <c r="O141" s="179" t="str">
        <f t="shared" si="39"/>
        <v>I.A. Death Penalty Trial Fund; I.B. Conflict Fund; III.A. Defense of Indigents/Per Capita</v>
      </c>
      <c r="P141" s="441" t="str">
        <f t="shared" si="39"/>
        <v>I. Administration; I.A. Death Penalty Trial Fund; I.B. Conflict Fund; I.C. Legal Aid Funding; I.E Court Fine Assessment; II. Division of Appellate Defense; III.A. Defense of Indigents/Per Capita; IV. Death Penalty Trial Division; V. Employee Benefits</v>
      </c>
      <c r="Q141" s="179" t="str">
        <f t="shared" si="39"/>
        <v xml:space="preserve"> I.B. Conflict Fund; III.A. Defense of Indigents/Per Capita</v>
      </c>
      <c r="R141" s="441" t="str">
        <f t="shared" si="39"/>
        <v>I.A. Death Penalty Trial Fund; I.B. Conflict Fund; III.A. Defense of Indigents/Per Capita</v>
      </c>
      <c r="S141" s="346" t="str">
        <f t="shared" si="39"/>
        <v>I. Administration</v>
      </c>
    </row>
    <row r="142" spans="1:19" s="46" customFormat="1" x14ac:dyDescent="0.2">
      <c r="A142" s="328" t="s">
        <v>69</v>
      </c>
      <c r="B142" s="420" t="s">
        <v>203</v>
      </c>
      <c r="C142" s="408">
        <f t="shared" ref="C142:S142" si="40">C130</f>
        <v>45061736.899999999</v>
      </c>
      <c r="D142" s="443">
        <f t="shared" si="40"/>
        <v>30845216.960000001</v>
      </c>
      <c r="E142" s="330">
        <f t="shared" si="40"/>
        <v>100000</v>
      </c>
      <c r="F142" s="443">
        <f t="shared" si="40"/>
        <v>64819.23</v>
      </c>
      <c r="G142" s="330">
        <f t="shared" si="40"/>
        <v>352600</v>
      </c>
      <c r="H142" s="443">
        <f t="shared" si="40"/>
        <v>0</v>
      </c>
      <c r="I142" s="330">
        <f t="shared" si="40"/>
        <v>900000</v>
      </c>
      <c r="J142" s="443">
        <f t="shared" si="40"/>
        <v>220000</v>
      </c>
      <c r="K142" s="330">
        <f t="shared" si="40"/>
        <v>0</v>
      </c>
      <c r="L142" s="443">
        <f t="shared" si="40"/>
        <v>0</v>
      </c>
      <c r="M142" s="330">
        <f t="shared" si="40"/>
        <v>32000</v>
      </c>
      <c r="N142" s="443">
        <f t="shared" si="40"/>
        <v>0</v>
      </c>
      <c r="O142" s="330">
        <f t="shared" si="40"/>
        <v>12417272</v>
      </c>
      <c r="P142" s="443">
        <f t="shared" si="40"/>
        <v>0</v>
      </c>
      <c r="Q142" s="330">
        <f t="shared" si="40"/>
        <v>0</v>
      </c>
      <c r="R142" s="443">
        <f t="shared" si="40"/>
        <v>0</v>
      </c>
      <c r="S142" s="348">
        <f t="shared" si="40"/>
        <v>129828.71</v>
      </c>
    </row>
    <row r="143" spans="1:19" s="14" customFormat="1" x14ac:dyDescent="0.2">
      <c r="A143" s="34"/>
      <c r="B143" s="314"/>
      <c r="C143" s="312"/>
      <c r="D143" s="333"/>
      <c r="E143" s="333"/>
      <c r="F143" s="333"/>
      <c r="G143" s="333"/>
      <c r="H143" s="333"/>
      <c r="I143" s="333"/>
      <c r="J143" s="333"/>
      <c r="K143" s="333"/>
      <c r="L143" s="333"/>
      <c r="M143" s="333"/>
      <c r="N143" s="333"/>
      <c r="O143" s="333"/>
      <c r="P143" s="333"/>
      <c r="Q143" s="333"/>
      <c r="R143" s="333"/>
      <c r="S143" s="349"/>
    </row>
    <row r="144" spans="1:19" s="14" customFormat="1" ht="25.5" x14ac:dyDescent="0.2">
      <c r="A144" s="34"/>
      <c r="B144" s="350" t="s">
        <v>202</v>
      </c>
      <c r="C144" s="280" t="s">
        <v>34</v>
      </c>
      <c r="D144" s="311"/>
      <c r="E144" s="311"/>
      <c r="F144" s="311"/>
      <c r="G144" s="311"/>
      <c r="H144" s="311"/>
      <c r="I144" s="311"/>
      <c r="J144" s="311"/>
      <c r="K144" s="311"/>
      <c r="L144" s="311"/>
      <c r="M144" s="311"/>
      <c r="N144" s="311"/>
      <c r="O144" s="311"/>
      <c r="P144" s="311"/>
      <c r="Q144" s="311"/>
      <c r="R144" s="311"/>
      <c r="S144" s="351"/>
    </row>
    <row r="145" spans="1:19" ht="25.5" x14ac:dyDescent="0.2">
      <c r="A145" s="34"/>
      <c r="B145" s="404" t="s">
        <v>271</v>
      </c>
      <c r="C145" s="405"/>
      <c r="D145" s="445"/>
      <c r="E145" s="332"/>
      <c r="F145" s="445"/>
      <c r="G145" s="332"/>
      <c r="H145" s="445"/>
      <c r="I145" s="332"/>
      <c r="J145" s="445"/>
      <c r="K145" s="332"/>
      <c r="L145" s="445"/>
      <c r="M145" s="332"/>
      <c r="N145" s="445"/>
      <c r="O145" s="332"/>
      <c r="P145" s="445"/>
      <c r="Q145" s="332"/>
      <c r="R145" s="445"/>
      <c r="S145" s="352"/>
    </row>
    <row r="146" spans="1:19" x14ac:dyDescent="0.2">
      <c r="A146" s="34"/>
      <c r="B146" s="264" t="s">
        <v>272</v>
      </c>
      <c r="C146" s="188">
        <f t="shared" ref="C146:C157" si="41">SUM(D146:CM146)</f>
        <v>39551246.770000003</v>
      </c>
      <c r="D146" s="446">
        <f>2785223+12301049+976593+1377185+10036109.96+1574071.5+336535.79</f>
        <v>29386767.25</v>
      </c>
      <c r="E146" s="181">
        <v>25000</v>
      </c>
      <c r="F146" s="446">
        <v>16204.81</v>
      </c>
      <c r="G146" s="181"/>
      <c r="H146" s="446"/>
      <c r="I146" s="181">
        <v>900000</v>
      </c>
      <c r="J146" s="446"/>
      <c r="K146" s="181"/>
      <c r="L146" s="446"/>
      <c r="M146" s="181"/>
      <c r="N146" s="446"/>
      <c r="O146" s="181">
        <f>248734+2406600+2500000+3273052+665060</f>
        <v>9093446</v>
      </c>
      <c r="P146" s="446"/>
      <c r="Q146" s="181"/>
      <c r="R146" s="446"/>
      <c r="S146" s="353">
        <v>129828.71</v>
      </c>
    </row>
    <row r="147" spans="1:19" ht="38.25" hidden="1" outlineLevel="1" x14ac:dyDescent="0.2">
      <c r="A147" s="34"/>
      <c r="B147" s="265" t="s">
        <v>273</v>
      </c>
      <c r="C147" s="188">
        <f t="shared" si="41"/>
        <v>0</v>
      </c>
      <c r="D147" s="446"/>
      <c r="E147" s="181"/>
      <c r="F147" s="446"/>
      <c r="G147" s="181"/>
      <c r="H147" s="446"/>
      <c r="I147" s="181"/>
      <c r="J147" s="446"/>
      <c r="K147" s="181"/>
      <c r="L147" s="446"/>
      <c r="M147" s="181"/>
      <c r="N147" s="446"/>
      <c r="O147" s="181"/>
      <c r="P147" s="446"/>
      <c r="Q147" s="181"/>
      <c r="R147" s="446"/>
      <c r="S147" s="353"/>
    </row>
    <row r="148" spans="1:19" ht="38.25" hidden="1" outlineLevel="1" x14ac:dyDescent="0.2">
      <c r="A148" s="34"/>
      <c r="B148" s="265" t="s">
        <v>292</v>
      </c>
      <c r="C148" s="188">
        <f t="shared" si="41"/>
        <v>0</v>
      </c>
      <c r="D148" s="446"/>
      <c r="E148" s="181"/>
      <c r="F148" s="446"/>
      <c r="G148" s="181"/>
      <c r="H148" s="446"/>
      <c r="I148" s="181"/>
      <c r="J148" s="446"/>
      <c r="K148" s="181"/>
      <c r="L148" s="446"/>
      <c r="M148" s="181"/>
      <c r="N148" s="446"/>
      <c r="O148" s="181"/>
      <c r="P148" s="446"/>
      <c r="Q148" s="181"/>
      <c r="R148" s="446"/>
      <c r="S148" s="353"/>
    </row>
    <row r="149" spans="1:19" hidden="1" outlineLevel="1" x14ac:dyDescent="0.2">
      <c r="A149" s="34"/>
      <c r="B149" s="265" t="s">
        <v>291</v>
      </c>
      <c r="C149" s="188">
        <f t="shared" si="41"/>
        <v>0</v>
      </c>
      <c r="D149" s="446"/>
      <c r="E149" s="181"/>
      <c r="F149" s="446"/>
      <c r="G149" s="181"/>
      <c r="H149" s="446"/>
      <c r="I149" s="181"/>
      <c r="J149" s="446"/>
      <c r="K149" s="181"/>
      <c r="L149" s="446"/>
      <c r="M149" s="181"/>
      <c r="N149" s="446"/>
      <c r="O149" s="181"/>
      <c r="P149" s="446"/>
      <c r="Q149" s="181"/>
      <c r="R149" s="446"/>
      <c r="S149" s="353"/>
    </row>
    <row r="150" spans="1:19" ht="25.5" hidden="1" outlineLevel="1" x14ac:dyDescent="0.2">
      <c r="A150" s="34"/>
      <c r="B150" s="265" t="s">
        <v>290</v>
      </c>
      <c r="C150" s="188">
        <f t="shared" si="41"/>
        <v>0</v>
      </c>
      <c r="D150" s="446"/>
      <c r="E150" s="181"/>
      <c r="F150" s="446"/>
      <c r="G150" s="181"/>
      <c r="H150" s="446"/>
      <c r="I150" s="181"/>
      <c r="J150" s="446"/>
      <c r="K150" s="181"/>
      <c r="L150" s="446"/>
      <c r="M150" s="181"/>
      <c r="N150" s="446"/>
      <c r="O150" s="181"/>
      <c r="P150" s="446"/>
      <c r="Q150" s="181"/>
      <c r="R150" s="446"/>
      <c r="S150" s="353"/>
    </row>
    <row r="151" spans="1:19" ht="25.5" hidden="1" outlineLevel="1" x14ac:dyDescent="0.2">
      <c r="A151" s="34"/>
      <c r="B151" s="265" t="s">
        <v>289</v>
      </c>
      <c r="C151" s="188">
        <f t="shared" si="41"/>
        <v>0</v>
      </c>
      <c r="D151" s="446"/>
      <c r="E151" s="181"/>
      <c r="F151" s="446"/>
      <c r="G151" s="181"/>
      <c r="H151" s="446"/>
      <c r="I151" s="181"/>
      <c r="J151" s="446"/>
      <c r="K151" s="181"/>
      <c r="L151" s="446"/>
      <c r="M151" s="181"/>
      <c r="N151" s="446"/>
      <c r="O151" s="181"/>
      <c r="P151" s="446"/>
      <c r="Q151" s="181"/>
      <c r="R151" s="446"/>
      <c r="S151" s="353"/>
    </row>
    <row r="152" spans="1:19" collapsed="1" x14ac:dyDescent="0.2">
      <c r="A152" s="34"/>
      <c r="B152" s="264" t="s">
        <v>274</v>
      </c>
      <c r="C152" s="188">
        <f t="shared" si="41"/>
        <v>2497935.63</v>
      </c>
      <c r="D152" s="446">
        <f>732411+335801.92+168267.9</f>
        <v>1236480.8199999998</v>
      </c>
      <c r="E152" s="181">
        <v>25000</v>
      </c>
      <c r="F152" s="446">
        <v>16204.81</v>
      </c>
      <c r="G152" s="181">
        <v>352600</v>
      </c>
      <c r="H152" s="446"/>
      <c r="I152" s="181"/>
      <c r="J152" s="446"/>
      <c r="K152" s="181"/>
      <c r="L152" s="446"/>
      <c r="M152" s="181"/>
      <c r="N152" s="446"/>
      <c r="O152" s="181">
        <f>563283+180000+124367</f>
        <v>867650</v>
      </c>
      <c r="P152" s="446"/>
      <c r="Q152" s="181"/>
      <c r="R152" s="446"/>
      <c r="S152" s="353"/>
    </row>
    <row r="153" spans="1:19" ht="25.5" hidden="1" outlineLevel="1" x14ac:dyDescent="0.2">
      <c r="A153" s="34"/>
      <c r="B153" s="265" t="s">
        <v>275</v>
      </c>
      <c r="C153" s="188">
        <f t="shared" si="41"/>
        <v>0</v>
      </c>
      <c r="D153" s="446"/>
      <c r="E153" s="181"/>
      <c r="F153" s="446"/>
      <c r="G153" s="181"/>
      <c r="H153" s="446"/>
      <c r="I153" s="181"/>
      <c r="J153" s="446"/>
      <c r="K153" s="181"/>
      <c r="L153" s="446"/>
      <c r="M153" s="181"/>
      <c r="N153" s="446"/>
      <c r="O153" s="181"/>
      <c r="P153" s="446"/>
      <c r="Q153" s="181"/>
      <c r="R153" s="446"/>
      <c r="S153" s="353"/>
    </row>
    <row r="154" spans="1:19" ht="25.5" hidden="1" outlineLevel="1" x14ac:dyDescent="0.2">
      <c r="A154" s="34"/>
      <c r="B154" s="265" t="s">
        <v>276</v>
      </c>
      <c r="C154" s="188">
        <f t="shared" si="41"/>
        <v>0</v>
      </c>
      <c r="D154" s="446"/>
      <c r="E154" s="181"/>
      <c r="F154" s="446"/>
      <c r="G154" s="181"/>
      <c r="H154" s="446"/>
      <c r="I154" s="181"/>
      <c r="J154" s="446"/>
      <c r="K154" s="181"/>
      <c r="L154" s="446"/>
      <c r="M154" s="181"/>
      <c r="N154" s="446"/>
      <c r="O154" s="181"/>
      <c r="P154" s="446"/>
      <c r="Q154" s="181"/>
      <c r="R154" s="446"/>
      <c r="S154" s="353"/>
    </row>
    <row r="155" spans="1:19" ht="15.75" customHeight="1" collapsed="1" x14ac:dyDescent="0.2">
      <c r="A155" s="34"/>
      <c r="B155" s="264" t="s">
        <v>277</v>
      </c>
      <c r="C155" s="188">
        <f t="shared" si="41"/>
        <v>931234.71</v>
      </c>
      <c r="D155" s="446">
        <v>168267.9</v>
      </c>
      <c r="E155" s="181">
        <v>25000</v>
      </c>
      <c r="F155" s="446">
        <v>16204.81</v>
      </c>
      <c r="G155" s="181"/>
      <c r="H155" s="446"/>
      <c r="I155" s="181"/>
      <c r="J155" s="446"/>
      <c r="K155" s="181"/>
      <c r="L155" s="446"/>
      <c r="M155" s="181"/>
      <c r="N155" s="446"/>
      <c r="O155" s="181">
        <f>471600+125795+124367</f>
        <v>721762</v>
      </c>
      <c r="P155" s="446"/>
      <c r="Q155" s="181"/>
      <c r="R155" s="446"/>
      <c r="S155" s="353"/>
    </row>
    <row r="156" spans="1:19" ht="25.5" hidden="1" outlineLevel="1" x14ac:dyDescent="0.2">
      <c r="A156" s="34"/>
      <c r="B156" s="546" t="s">
        <v>278</v>
      </c>
      <c r="C156" s="188">
        <f t="shared" si="41"/>
        <v>0</v>
      </c>
      <c r="D156" s="446"/>
      <c r="E156" s="181"/>
      <c r="F156" s="446"/>
      <c r="G156" s="181"/>
      <c r="H156" s="446"/>
      <c r="I156" s="181"/>
      <c r="J156" s="446"/>
      <c r="K156" s="181"/>
      <c r="L156" s="446"/>
      <c r="M156" s="181"/>
      <c r="N156" s="446"/>
      <c r="O156" s="181"/>
      <c r="P156" s="446"/>
      <c r="Q156" s="181"/>
      <c r="R156" s="446"/>
      <c r="S156" s="353"/>
    </row>
    <row r="157" spans="1:19" ht="25.5" hidden="1" outlineLevel="1" x14ac:dyDescent="0.2">
      <c r="A157" s="34"/>
      <c r="B157" s="546" t="s">
        <v>279</v>
      </c>
      <c r="C157" s="188">
        <f t="shared" si="41"/>
        <v>0</v>
      </c>
      <c r="D157" s="446"/>
      <c r="E157" s="181"/>
      <c r="F157" s="446"/>
      <c r="G157" s="181"/>
      <c r="H157" s="446"/>
      <c r="I157" s="181"/>
      <c r="J157" s="446"/>
      <c r="K157" s="181"/>
      <c r="L157" s="446"/>
      <c r="M157" s="181"/>
      <c r="N157" s="446"/>
      <c r="O157" s="181"/>
      <c r="P157" s="446"/>
      <c r="Q157" s="181"/>
      <c r="R157" s="446"/>
      <c r="S157" s="353"/>
    </row>
    <row r="158" spans="1:19" ht="25.5" collapsed="1" x14ac:dyDescent="0.2">
      <c r="A158" s="34"/>
      <c r="B158" s="26" t="s">
        <v>280</v>
      </c>
      <c r="C158" s="188"/>
      <c r="D158" s="446"/>
      <c r="E158" s="181"/>
      <c r="F158" s="446"/>
      <c r="G158" s="181"/>
      <c r="H158" s="446"/>
      <c r="I158" s="181"/>
      <c r="J158" s="446"/>
      <c r="K158" s="181"/>
      <c r="L158" s="446"/>
      <c r="M158" s="181"/>
      <c r="N158" s="446"/>
      <c r="O158" s="181"/>
      <c r="P158" s="446"/>
      <c r="Q158" s="181"/>
      <c r="R158" s="446"/>
      <c r="S158" s="353"/>
    </row>
    <row r="159" spans="1:19" ht="25.5" x14ac:dyDescent="0.2">
      <c r="A159" s="34"/>
      <c r="B159" s="264" t="s">
        <v>281</v>
      </c>
      <c r="C159" s="188">
        <f t="shared" ref="C159:C165" si="42">SUM(D159:CM159)</f>
        <v>378634.67</v>
      </c>
      <c r="D159" s="446">
        <f>41040+9975.86</f>
        <v>51015.86</v>
      </c>
      <c r="E159" s="181">
        <v>25000</v>
      </c>
      <c r="F159" s="446">
        <v>16204.81</v>
      </c>
      <c r="G159" s="181"/>
      <c r="H159" s="446"/>
      <c r="I159" s="181"/>
      <c r="J159" s="446">
        <v>220000</v>
      </c>
      <c r="K159" s="181"/>
      <c r="L159" s="446"/>
      <c r="M159" s="181">
        <v>32000</v>
      </c>
      <c r="N159" s="446"/>
      <c r="O159" s="181">
        <v>34414</v>
      </c>
      <c r="P159" s="446"/>
      <c r="Q159" s="181"/>
      <c r="R159" s="446"/>
      <c r="S159" s="353"/>
    </row>
    <row r="160" spans="1:19" hidden="1" outlineLevel="1" x14ac:dyDescent="0.2">
      <c r="A160" s="34"/>
      <c r="B160" s="265" t="s">
        <v>282</v>
      </c>
      <c r="C160" s="188">
        <f t="shared" si="42"/>
        <v>0</v>
      </c>
      <c r="D160" s="446"/>
      <c r="E160" s="181"/>
      <c r="F160" s="446"/>
      <c r="G160" s="181"/>
      <c r="H160" s="446"/>
      <c r="I160" s="181"/>
      <c r="J160" s="446"/>
      <c r="K160" s="181"/>
      <c r="L160" s="446"/>
      <c r="M160" s="181"/>
      <c r="N160" s="446"/>
      <c r="O160" s="181"/>
      <c r="P160" s="446"/>
      <c r="Q160" s="181"/>
      <c r="R160" s="446"/>
      <c r="S160" s="353"/>
    </row>
    <row r="161" spans="1:19" hidden="1" outlineLevel="1" x14ac:dyDescent="0.2">
      <c r="A161" s="34"/>
      <c r="B161" s="265" t="s">
        <v>283</v>
      </c>
      <c r="C161" s="188">
        <f t="shared" si="42"/>
        <v>0</v>
      </c>
      <c r="D161" s="446"/>
      <c r="E161" s="181"/>
      <c r="F161" s="446"/>
      <c r="G161" s="181"/>
      <c r="H161" s="446"/>
      <c r="I161" s="181"/>
      <c r="J161" s="446"/>
      <c r="K161" s="181"/>
      <c r="L161" s="446"/>
      <c r="M161" s="181"/>
      <c r="N161" s="446"/>
      <c r="O161" s="181"/>
      <c r="P161" s="446"/>
      <c r="Q161" s="181"/>
      <c r="R161" s="446"/>
      <c r="S161" s="353"/>
    </row>
    <row r="162" spans="1:19" ht="25.5" hidden="1" outlineLevel="1" x14ac:dyDescent="0.2">
      <c r="A162" s="34"/>
      <c r="B162" s="265" t="s">
        <v>284</v>
      </c>
      <c r="C162" s="188">
        <f t="shared" si="42"/>
        <v>0</v>
      </c>
      <c r="D162" s="446"/>
      <c r="E162" s="181"/>
      <c r="F162" s="446"/>
      <c r="G162" s="181"/>
      <c r="H162" s="446"/>
      <c r="I162" s="181"/>
      <c r="J162" s="446"/>
      <c r="K162" s="181"/>
      <c r="L162" s="446"/>
      <c r="M162" s="181"/>
      <c r="N162" s="446"/>
      <c r="O162" s="181"/>
      <c r="P162" s="446"/>
      <c r="Q162" s="181"/>
      <c r="R162" s="446"/>
      <c r="S162" s="353"/>
    </row>
    <row r="163" spans="1:19" collapsed="1" x14ac:dyDescent="0.2">
      <c r="A163" s="34"/>
      <c r="B163" s="264" t="s">
        <v>285</v>
      </c>
      <c r="C163" s="188">
        <f t="shared" si="42"/>
        <v>2685.05</v>
      </c>
      <c r="D163" s="446">
        <f>2160+525.05</f>
        <v>2685.05</v>
      </c>
      <c r="E163" s="181"/>
      <c r="F163" s="446"/>
      <c r="G163" s="181"/>
      <c r="H163" s="446"/>
      <c r="I163" s="181"/>
      <c r="J163" s="446"/>
      <c r="K163" s="181"/>
      <c r="L163" s="446"/>
      <c r="M163" s="181"/>
      <c r="N163" s="446"/>
      <c r="O163" s="181"/>
      <c r="P163" s="446"/>
      <c r="Q163" s="181"/>
      <c r="R163" s="446"/>
      <c r="S163" s="353"/>
    </row>
    <row r="164" spans="1:19" hidden="1" outlineLevel="1" x14ac:dyDescent="0.2">
      <c r="A164" s="34"/>
      <c r="B164" s="265" t="s">
        <v>286</v>
      </c>
      <c r="C164" s="188">
        <f t="shared" si="42"/>
        <v>0</v>
      </c>
      <c r="D164" s="446"/>
      <c r="E164" s="181"/>
      <c r="F164" s="446"/>
      <c r="G164" s="181"/>
      <c r="H164" s="446"/>
      <c r="I164" s="181"/>
      <c r="J164" s="446"/>
      <c r="K164" s="181"/>
      <c r="L164" s="446"/>
      <c r="M164" s="181"/>
      <c r="N164" s="446"/>
      <c r="O164" s="181"/>
      <c r="P164" s="446"/>
      <c r="Q164" s="181"/>
      <c r="R164" s="446"/>
      <c r="S164" s="353"/>
    </row>
    <row r="165" spans="1:19" ht="25.5" hidden="1" outlineLevel="1" x14ac:dyDescent="0.2">
      <c r="A165" s="34"/>
      <c r="B165" s="546" t="s">
        <v>287</v>
      </c>
      <c r="C165" s="188">
        <f t="shared" si="42"/>
        <v>0</v>
      </c>
      <c r="D165" s="446"/>
      <c r="E165" s="181"/>
      <c r="F165" s="446"/>
      <c r="G165" s="181"/>
      <c r="H165" s="446"/>
      <c r="I165" s="181"/>
      <c r="J165" s="446"/>
      <c r="K165" s="181"/>
      <c r="L165" s="446"/>
      <c r="M165" s="181"/>
      <c r="N165" s="446"/>
      <c r="O165" s="181"/>
      <c r="P165" s="446"/>
      <c r="Q165" s="181"/>
      <c r="R165" s="446"/>
      <c r="S165" s="353"/>
    </row>
    <row r="166" spans="1:19" s="273" customFormat="1" collapsed="1" x14ac:dyDescent="0.2">
      <c r="A166" s="25" t="s">
        <v>70</v>
      </c>
      <c r="B166" s="251" t="s">
        <v>147</v>
      </c>
      <c r="C166" s="409">
        <f>SUM(D166:CM166)</f>
        <v>43361736.829999998</v>
      </c>
      <c r="D166" s="447">
        <f>SUM(D145:D165)</f>
        <v>30845216.879999999</v>
      </c>
      <c r="E166" s="334">
        <f t="shared" ref="E166:G166" si="43">SUM(E145:E165)</f>
        <v>100000</v>
      </c>
      <c r="F166" s="447">
        <f t="shared" si="43"/>
        <v>64819.24</v>
      </c>
      <c r="G166" s="334">
        <f t="shared" si="43"/>
        <v>352600</v>
      </c>
      <c r="H166" s="447">
        <f>SUM(H145:H165)</f>
        <v>0</v>
      </c>
      <c r="I166" s="334">
        <f t="shared" ref="I166:S166" si="44">SUM(I145:I165)</f>
        <v>900000</v>
      </c>
      <c r="J166" s="447">
        <f t="shared" si="44"/>
        <v>220000</v>
      </c>
      <c r="K166" s="334">
        <f t="shared" si="44"/>
        <v>0</v>
      </c>
      <c r="L166" s="447">
        <f t="shared" si="44"/>
        <v>0</v>
      </c>
      <c r="M166" s="334">
        <f t="shared" si="44"/>
        <v>32000</v>
      </c>
      <c r="N166" s="447">
        <f t="shared" si="44"/>
        <v>0</v>
      </c>
      <c r="O166" s="334">
        <f t="shared" si="44"/>
        <v>10717272</v>
      </c>
      <c r="P166" s="447">
        <f t="shared" si="44"/>
        <v>0</v>
      </c>
      <c r="Q166" s="334">
        <f t="shared" si="44"/>
        <v>0</v>
      </c>
      <c r="R166" s="447">
        <f t="shared" si="44"/>
        <v>0</v>
      </c>
      <c r="S166" s="354">
        <f t="shared" si="44"/>
        <v>129828.71</v>
      </c>
    </row>
    <row r="167" spans="1:19" s="14" customFormat="1" x14ac:dyDescent="0.2">
      <c r="A167" s="2"/>
      <c r="B167" s="363"/>
      <c r="C167" s="248"/>
      <c r="D167" s="249"/>
      <c r="E167" s="249"/>
      <c r="F167" s="249"/>
      <c r="G167" s="249"/>
      <c r="H167" s="249"/>
      <c r="I167" s="249"/>
      <c r="J167" s="249"/>
      <c r="K167" s="249"/>
      <c r="L167" s="249"/>
      <c r="M167" s="249"/>
      <c r="N167" s="249"/>
      <c r="O167" s="249"/>
      <c r="P167" s="249"/>
      <c r="Q167" s="249"/>
      <c r="R167" s="249"/>
      <c r="S167" s="355"/>
    </row>
    <row r="168" spans="1:19" s="14" customFormat="1" ht="25.5" x14ac:dyDescent="0.2">
      <c r="A168" s="2" t="s">
        <v>198</v>
      </c>
      <c r="B168" s="35" t="s">
        <v>609</v>
      </c>
      <c r="C168" s="245"/>
      <c r="D168" s="246"/>
      <c r="E168" s="246"/>
      <c r="F168" s="246"/>
      <c r="G168" s="246"/>
      <c r="H168" s="246"/>
      <c r="I168" s="246"/>
      <c r="J168" s="246"/>
      <c r="K168" s="246"/>
      <c r="L168" s="246"/>
      <c r="M168" s="246"/>
      <c r="N168" s="246"/>
      <c r="O168" s="246"/>
      <c r="P168" s="246"/>
      <c r="Q168" s="246"/>
      <c r="R168" s="246"/>
      <c r="S168" s="356"/>
    </row>
    <row r="169" spans="1:19" s="14" customFormat="1" x14ac:dyDescent="0.2">
      <c r="A169" s="2"/>
      <c r="B169" s="363"/>
      <c r="C169" s="335"/>
      <c r="D169" s="10"/>
      <c r="E169" s="10"/>
      <c r="F169" s="10"/>
      <c r="G169" s="10"/>
      <c r="H169" s="10"/>
      <c r="I169" s="10"/>
      <c r="J169" s="10"/>
      <c r="K169" s="10"/>
      <c r="L169" s="10"/>
      <c r="M169" s="10"/>
      <c r="N169" s="10"/>
      <c r="O169" s="10"/>
      <c r="P169" s="10"/>
      <c r="Q169" s="10"/>
      <c r="R169" s="10"/>
      <c r="S169" s="357"/>
    </row>
    <row r="170" spans="1:19" s="14" customFormat="1" x14ac:dyDescent="0.2">
      <c r="A170" s="2" t="s">
        <v>71</v>
      </c>
      <c r="B170" s="350" t="s">
        <v>46</v>
      </c>
      <c r="C170" s="286" t="s">
        <v>34</v>
      </c>
      <c r="D170" s="338"/>
      <c r="E170" s="338"/>
      <c r="F170" s="338"/>
      <c r="G170" s="338"/>
      <c r="H170" s="338"/>
      <c r="I170" s="338"/>
      <c r="J170" s="338"/>
      <c r="K170" s="338"/>
      <c r="L170" s="338"/>
      <c r="M170" s="338"/>
      <c r="N170" s="338"/>
      <c r="O170" s="338"/>
      <c r="P170" s="338"/>
      <c r="Q170" s="338"/>
      <c r="R170" s="338"/>
      <c r="S170" s="358"/>
    </row>
    <row r="171" spans="1:19" ht="25.5" x14ac:dyDescent="0.2">
      <c r="A171" s="2"/>
      <c r="B171" s="421" t="s">
        <v>606</v>
      </c>
      <c r="C171" s="411">
        <f>SUM(D171:CM171)</f>
        <v>1700000</v>
      </c>
      <c r="D171" s="457">
        <v>0</v>
      </c>
      <c r="E171" s="337">
        <v>0</v>
      </c>
      <c r="F171" s="457">
        <v>0</v>
      </c>
      <c r="G171" s="337">
        <v>0</v>
      </c>
      <c r="H171" s="457">
        <v>0</v>
      </c>
      <c r="I171" s="337">
        <v>0</v>
      </c>
      <c r="J171" s="457">
        <v>0</v>
      </c>
      <c r="K171" s="337">
        <v>0</v>
      </c>
      <c r="L171" s="457">
        <v>0</v>
      </c>
      <c r="M171" s="337">
        <v>0</v>
      </c>
      <c r="N171" s="457">
        <v>0</v>
      </c>
      <c r="O171" s="337">
        <v>1700000</v>
      </c>
      <c r="P171" s="457"/>
      <c r="Q171" s="337">
        <v>0</v>
      </c>
      <c r="R171" s="457">
        <v>0</v>
      </c>
      <c r="S171" s="422">
        <v>0</v>
      </c>
    </row>
    <row r="172" spans="1:19" s="273" customFormat="1" ht="13.5" thickBot="1" x14ac:dyDescent="0.25">
      <c r="A172" s="25" t="s">
        <v>72</v>
      </c>
      <c r="B172" s="423" t="s">
        <v>201</v>
      </c>
      <c r="C172" s="410">
        <f>SUM(D172:CM172)</f>
        <v>1700000</v>
      </c>
      <c r="D172" s="464">
        <f t="shared" ref="D172:S172" si="45">SUM(D171:D171)</f>
        <v>0</v>
      </c>
      <c r="E172" s="370">
        <f t="shared" si="45"/>
        <v>0</v>
      </c>
      <c r="F172" s="464">
        <f t="shared" si="45"/>
        <v>0</v>
      </c>
      <c r="G172" s="370">
        <f t="shared" si="45"/>
        <v>0</v>
      </c>
      <c r="H172" s="464">
        <f t="shared" si="45"/>
        <v>0</v>
      </c>
      <c r="I172" s="370">
        <f t="shared" si="45"/>
        <v>0</v>
      </c>
      <c r="J172" s="464">
        <f t="shared" si="45"/>
        <v>0</v>
      </c>
      <c r="K172" s="370">
        <f t="shared" si="45"/>
        <v>0</v>
      </c>
      <c r="L172" s="464">
        <f t="shared" si="45"/>
        <v>0</v>
      </c>
      <c r="M172" s="370">
        <f t="shared" si="45"/>
        <v>0</v>
      </c>
      <c r="N172" s="464">
        <f t="shared" si="45"/>
        <v>0</v>
      </c>
      <c r="O172" s="370">
        <f t="shared" si="45"/>
        <v>1700000</v>
      </c>
      <c r="P172" s="464">
        <f t="shared" si="45"/>
        <v>0</v>
      </c>
      <c r="Q172" s="370">
        <f t="shared" si="45"/>
        <v>0</v>
      </c>
      <c r="R172" s="464">
        <f t="shared" si="45"/>
        <v>0</v>
      </c>
      <c r="S172" s="424">
        <f t="shared" si="45"/>
        <v>0</v>
      </c>
    </row>
    <row r="173" spans="1:19" x14ac:dyDescent="0.2">
      <c r="A173" s="34"/>
      <c r="B173" s="15"/>
      <c r="C173" s="45"/>
      <c r="D173" s="10"/>
      <c r="E173" s="10"/>
      <c r="F173" s="10"/>
      <c r="G173" s="10"/>
      <c r="H173" s="10"/>
      <c r="I173" s="10"/>
      <c r="J173" s="10"/>
      <c r="K173" s="10"/>
      <c r="L173" s="10"/>
      <c r="M173" s="10"/>
      <c r="N173" s="10"/>
      <c r="O173" s="10"/>
      <c r="P173" s="10"/>
      <c r="Q173" s="10"/>
      <c r="R173" s="10"/>
      <c r="S173" s="10"/>
    </row>
    <row r="174" spans="1:19" ht="13.5" thickBot="1" x14ac:dyDescent="0.25">
      <c r="A174" s="34"/>
      <c r="B174" s="105" t="s">
        <v>157</v>
      </c>
      <c r="C174" s="45"/>
      <c r="D174" s="10"/>
      <c r="E174" s="10"/>
      <c r="F174" s="10"/>
      <c r="G174" s="10"/>
      <c r="H174" s="10"/>
      <c r="I174" s="10"/>
      <c r="J174" s="10"/>
      <c r="K174" s="10"/>
      <c r="L174" s="10"/>
      <c r="M174" s="10"/>
      <c r="N174" s="10"/>
      <c r="O174" s="10"/>
      <c r="P174" s="10"/>
      <c r="Q174" s="10"/>
      <c r="R174" s="10"/>
      <c r="S174" s="10"/>
    </row>
    <row r="175" spans="1:19" s="14" customFormat="1" x14ac:dyDescent="0.2">
      <c r="A175" s="34"/>
      <c r="B175" s="425" t="s">
        <v>81</v>
      </c>
      <c r="C175" s="414" t="s">
        <v>34</v>
      </c>
      <c r="D175" s="415"/>
      <c r="E175" s="415"/>
      <c r="F175" s="415"/>
      <c r="G175" s="415"/>
      <c r="H175" s="415"/>
      <c r="I175" s="415"/>
      <c r="J175" s="415"/>
      <c r="K175" s="415"/>
      <c r="L175" s="415"/>
      <c r="M175" s="415"/>
      <c r="N175" s="415"/>
      <c r="O175" s="415"/>
      <c r="P175" s="415"/>
      <c r="Q175" s="415"/>
      <c r="R175" s="415"/>
      <c r="S175" s="416"/>
    </row>
    <row r="176" spans="1:19" ht="25.5" x14ac:dyDescent="0.2">
      <c r="A176" s="34" t="s">
        <v>73</v>
      </c>
      <c r="B176" s="365" t="str">
        <f>B86</f>
        <v>Source of Funds</v>
      </c>
      <c r="C176" s="412" t="s">
        <v>39</v>
      </c>
      <c r="D176" s="465" t="str">
        <f t="shared" ref="D176:S178" si="46">D99</f>
        <v>General Fund Appropriations</v>
      </c>
      <c r="E176" s="412" t="str">
        <f t="shared" si="46"/>
        <v>General Fund Appropriations</v>
      </c>
      <c r="F176" s="465" t="str">
        <f t="shared" si="46"/>
        <v>Capital Reserve Fund</v>
      </c>
      <c r="G176" s="412" t="str">
        <f t="shared" si="46"/>
        <v>Family &amp; Circuit Court Filing Fee</v>
      </c>
      <c r="H176" s="465" t="str">
        <f t="shared" si="46"/>
        <v>Conviction Surcharge 1</v>
      </c>
      <c r="I176" s="412" t="str">
        <f t="shared" si="46"/>
        <v>Court Fine 1</v>
      </c>
      <c r="J176" s="465" t="str">
        <f t="shared" si="46"/>
        <v>Traffic Education Program Fee (Magistrate Court)</v>
      </c>
      <c r="K176" s="412" t="str">
        <f t="shared" si="46"/>
        <v>Traffic Education Program Fee (Municipal Court)</v>
      </c>
      <c r="L176" s="465" t="str">
        <f t="shared" si="46"/>
        <v>Donations</v>
      </c>
      <c r="M176" s="412" t="str">
        <f t="shared" si="46"/>
        <v>Civil Action Application Fee</v>
      </c>
      <c r="N176" s="465" t="str">
        <f t="shared" si="46"/>
        <v xml:space="preserve">Investment Earnings 1 </v>
      </c>
      <c r="O176" s="412" t="str">
        <f t="shared" si="46"/>
        <v>Public Defender Application Fee</v>
      </c>
      <c r="P176" s="465" t="str">
        <f t="shared" si="46"/>
        <v>Court Fines 2</v>
      </c>
      <c r="Q176" s="412" t="str">
        <f t="shared" si="46"/>
        <v>Conviction Surcharge 2</v>
      </c>
      <c r="R176" s="465" t="str">
        <f t="shared" si="46"/>
        <v>Investment Earnings 2</v>
      </c>
      <c r="S176" s="426" t="str">
        <f t="shared" si="46"/>
        <v>Federal Grant</v>
      </c>
    </row>
    <row r="177" spans="1:19" x14ac:dyDescent="0.2">
      <c r="A177" s="2" t="s">
        <v>74</v>
      </c>
      <c r="B177" s="168" t="str">
        <f>B87</f>
        <v xml:space="preserve">Recurring or one-time? </v>
      </c>
      <c r="C177" s="412" t="s">
        <v>39</v>
      </c>
      <c r="D177" s="450" t="str">
        <f t="shared" si="46"/>
        <v>Recurring</v>
      </c>
      <c r="E177" s="189" t="str">
        <f t="shared" si="46"/>
        <v>One-Time</v>
      </c>
      <c r="F177" s="450" t="str">
        <f t="shared" si="46"/>
        <v>One-Time</v>
      </c>
      <c r="G177" s="189" t="str">
        <f t="shared" si="46"/>
        <v>Recurring</v>
      </c>
      <c r="H177" s="450" t="str">
        <f t="shared" si="46"/>
        <v>Recurring</v>
      </c>
      <c r="I177" s="189" t="str">
        <f t="shared" si="46"/>
        <v>Recurring</v>
      </c>
      <c r="J177" s="450" t="str">
        <f t="shared" si="46"/>
        <v>Recurring</v>
      </c>
      <c r="K177" s="189" t="str">
        <f t="shared" si="46"/>
        <v>Recurring</v>
      </c>
      <c r="L177" s="450" t="str">
        <f t="shared" si="46"/>
        <v>Recurring</v>
      </c>
      <c r="M177" s="189" t="str">
        <f t="shared" si="46"/>
        <v>Recurring</v>
      </c>
      <c r="N177" s="450" t="str">
        <f t="shared" si="46"/>
        <v>One-Time</v>
      </c>
      <c r="O177" s="189" t="str">
        <f t="shared" si="46"/>
        <v>Recurring</v>
      </c>
      <c r="P177" s="450" t="str">
        <f t="shared" si="46"/>
        <v>Recurring</v>
      </c>
      <c r="Q177" s="189" t="str">
        <f t="shared" si="46"/>
        <v>Recurring</v>
      </c>
      <c r="R177" s="450" t="str">
        <f t="shared" si="46"/>
        <v>One-Time</v>
      </c>
      <c r="S177" s="366" t="str">
        <f t="shared" si="46"/>
        <v>Recurring</v>
      </c>
    </row>
    <row r="178" spans="1:19" x14ac:dyDescent="0.2">
      <c r="A178" s="2" t="s">
        <v>75</v>
      </c>
      <c r="B178" s="168" t="str">
        <f>B88</f>
        <v>State, Federal, or Other?</v>
      </c>
      <c r="C178" s="412" t="s">
        <v>39</v>
      </c>
      <c r="D178" s="450" t="str">
        <f t="shared" si="46"/>
        <v>State</v>
      </c>
      <c r="E178" s="189" t="str">
        <f t="shared" si="46"/>
        <v>State</v>
      </c>
      <c r="F178" s="450" t="str">
        <f t="shared" si="46"/>
        <v>Other</v>
      </c>
      <c r="G178" s="189" t="str">
        <f t="shared" si="46"/>
        <v>Other</v>
      </c>
      <c r="H178" s="450" t="str">
        <f t="shared" si="46"/>
        <v>Other</v>
      </c>
      <c r="I178" s="189" t="str">
        <f t="shared" si="46"/>
        <v>Other</v>
      </c>
      <c r="J178" s="450" t="str">
        <f t="shared" si="46"/>
        <v>Other</v>
      </c>
      <c r="K178" s="189" t="str">
        <f t="shared" si="46"/>
        <v>Other</v>
      </c>
      <c r="L178" s="450" t="str">
        <f t="shared" si="46"/>
        <v>Other</v>
      </c>
      <c r="M178" s="189" t="str">
        <f t="shared" si="46"/>
        <v>Other</v>
      </c>
      <c r="N178" s="450" t="str">
        <f t="shared" si="46"/>
        <v>Other</v>
      </c>
      <c r="O178" s="189" t="str">
        <f t="shared" si="46"/>
        <v>Other</v>
      </c>
      <c r="P178" s="450" t="str">
        <f t="shared" si="46"/>
        <v>Other</v>
      </c>
      <c r="Q178" s="189" t="str">
        <f t="shared" si="46"/>
        <v>Other</v>
      </c>
      <c r="R178" s="450" t="str">
        <f t="shared" si="46"/>
        <v>Other</v>
      </c>
      <c r="S178" s="366" t="str">
        <f t="shared" si="46"/>
        <v>Federal</v>
      </c>
    </row>
    <row r="179" spans="1:19" ht="135.75" customHeight="1" x14ac:dyDescent="0.2">
      <c r="A179" s="34" t="s">
        <v>76</v>
      </c>
      <c r="B179" s="168" t="str">
        <f>B89</f>
        <v>State Funded Program Description in the General Appropriations Act</v>
      </c>
      <c r="C179" s="412" t="s">
        <v>39</v>
      </c>
      <c r="D179" s="428" t="str">
        <f t="shared" ref="D179:S179" si="47">D123</f>
        <v>I. Administration;  I.E. Rule 608 Appointment Fund;  II. Division of Appellate Defense;   III. Office of Circuit Public Defender;  III. A. Defense of Indigents/Per Capita; III.B. DUI Defense of Indigents;  III.C. Criminal Domestic Violence; V. Employee Benefits.</v>
      </c>
      <c r="E179" s="163" t="str">
        <f t="shared" si="47"/>
        <v>I. Administration</v>
      </c>
      <c r="F179" s="428" t="str">
        <f t="shared" si="47"/>
        <v>I. Administration</v>
      </c>
      <c r="G179" s="163" t="str">
        <f t="shared" si="47"/>
        <v xml:space="preserve"> I. Administration; II. Division of Appellate Defense</v>
      </c>
      <c r="H179" s="428" t="str">
        <f t="shared" si="47"/>
        <v xml:space="preserve"> II. Division of Appellate Defense</v>
      </c>
      <c r="I179" s="163" t="str">
        <f t="shared" si="47"/>
        <v>III.A. Defense of Indigents/Per Capita</v>
      </c>
      <c r="J179" s="428" t="str">
        <f t="shared" si="47"/>
        <v>I.F. Professional Training &amp; Development</v>
      </c>
      <c r="K179" s="163" t="str">
        <f t="shared" si="47"/>
        <v>I.F. Professional Training &amp; Development</v>
      </c>
      <c r="L179" s="428" t="str">
        <f t="shared" si="47"/>
        <v>I.F. Professional Training &amp; Development</v>
      </c>
      <c r="M179" s="163" t="str">
        <f t="shared" si="47"/>
        <v>I.F. Professional Training &amp; Development</v>
      </c>
      <c r="N179" s="428" t="str">
        <f t="shared" si="47"/>
        <v>I.F. Professional Training &amp; Development</v>
      </c>
      <c r="O179" s="163" t="str">
        <f t="shared" si="47"/>
        <v>I.A. Death Penalty Trial Fund; I.B. Conflict Fund; III.A. Defense of Indigents/Per Capita</v>
      </c>
      <c r="P179" s="428" t="str">
        <f t="shared" si="47"/>
        <v>I. Administration; I.A. Death Penalty Trial Fund; I.B. Conflict Fund; I.C. Legal Aid Funding; I.E Court Fine Assessment; II. Division of Appellate Defense; III.A. Defense of Indigents/Per Capita; IV. Death Penalty Trial Division; V. Employee Benefits</v>
      </c>
      <c r="Q179" s="163" t="str">
        <f t="shared" si="47"/>
        <v xml:space="preserve"> I.B. Conflict Fund; III.A. Defense of Indigents/Per Capita</v>
      </c>
      <c r="R179" s="428" t="str">
        <f t="shared" si="47"/>
        <v>I.A. Death Penalty Trial Fund; I.B. Conflict Fund; III.A. Defense of Indigents/Per Capita</v>
      </c>
      <c r="S179" s="295" t="str">
        <f t="shared" si="47"/>
        <v>I. Administration</v>
      </c>
    </row>
    <row r="180" spans="1:19" x14ac:dyDescent="0.2">
      <c r="A180" s="2" t="s">
        <v>77</v>
      </c>
      <c r="B180" s="168" t="str">
        <f t="shared" ref="B180:S180" si="48">B130</f>
        <v xml:space="preserve">Total allowed to spend by END of 2017-18  </v>
      </c>
      <c r="C180" s="169">
        <f t="shared" si="48"/>
        <v>45061736.899999999</v>
      </c>
      <c r="D180" s="429">
        <f t="shared" si="48"/>
        <v>30845216.960000001</v>
      </c>
      <c r="E180" s="164">
        <f t="shared" si="48"/>
        <v>100000</v>
      </c>
      <c r="F180" s="429">
        <f t="shared" si="48"/>
        <v>64819.23</v>
      </c>
      <c r="G180" s="164">
        <f t="shared" si="48"/>
        <v>352600</v>
      </c>
      <c r="H180" s="429">
        <f t="shared" si="48"/>
        <v>0</v>
      </c>
      <c r="I180" s="164">
        <f t="shared" si="48"/>
        <v>900000</v>
      </c>
      <c r="J180" s="429">
        <f t="shared" si="48"/>
        <v>220000</v>
      </c>
      <c r="K180" s="164">
        <f t="shared" si="48"/>
        <v>0</v>
      </c>
      <c r="L180" s="429">
        <f t="shared" si="48"/>
        <v>0</v>
      </c>
      <c r="M180" s="164">
        <f t="shared" si="48"/>
        <v>32000</v>
      </c>
      <c r="N180" s="429">
        <f t="shared" si="48"/>
        <v>0</v>
      </c>
      <c r="O180" s="164">
        <f t="shared" si="48"/>
        <v>12417272</v>
      </c>
      <c r="P180" s="429">
        <f t="shared" si="48"/>
        <v>0</v>
      </c>
      <c r="Q180" s="164">
        <f t="shared" si="48"/>
        <v>0</v>
      </c>
      <c r="R180" s="429">
        <f t="shared" si="48"/>
        <v>0</v>
      </c>
      <c r="S180" s="296">
        <f t="shared" si="48"/>
        <v>129828.71</v>
      </c>
    </row>
    <row r="181" spans="1:19" x14ac:dyDescent="0.2">
      <c r="A181" s="2" t="s">
        <v>78</v>
      </c>
      <c r="B181" s="168" t="s">
        <v>82</v>
      </c>
      <c r="C181" s="169">
        <f t="shared" ref="C181:S181" si="49">C166</f>
        <v>43361736.829999998</v>
      </c>
      <c r="D181" s="429">
        <f t="shared" si="49"/>
        <v>30845216.879999999</v>
      </c>
      <c r="E181" s="164">
        <f t="shared" si="49"/>
        <v>100000</v>
      </c>
      <c r="F181" s="429">
        <f t="shared" si="49"/>
        <v>64819.24</v>
      </c>
      <c r="G181" s="164">
        <f t="shared" si="49"/>
        <v>352600</v>
      </c>
      <c r="H181" s="429">
        <f t="shared" si="49"/>
        <v>0</v>
      </c>
      <c r="I181" s="164">
        <f t="shared" si="49"/>
        <v>900000</v>
      </c>
      <c r="J181" s="429">
        <f t="shared" si="49"/>
        <v>220000</v>
      </c>
      <c r="K181" s="164">
        <f t="shared" si="49"/>
        <v>0</v>
      </c>
      <c r="L181" s="429">
        <f t="shared" si="49"/>
        <v>0</v>
      </c>
      <c r="M181" s="164">
        <f t="shared" si="49"/>
        <v>32000</v>
      </c>
      <c r="N181" s="429">
        <f t="shared" si="49"/>
        <v>0</v>
      </c>
      <c r="O181" s="164">
        <f t="shared" si="49"/>
        <v>10717272</v>
      </c>
      <c r="P181" s="429">
        <f t="shared" si="49"/>
        <v>0</v>
      </c>
      <c r="Q181" s="164">
        <f t="shared" si="49"/>
        <v>0</v>
      </c>
      <c r="R181" s="429">
        <f t="shared" si="49"/>
        <v>0</v>
      </c>
      <c r="S181" s="296">
        <f t="shared" si="49"/>
        <v>129828.71</v>
      </c>
    </row>
    <row r="182" spans="1:19" s="3" customFormat="1" x14ac:dyDescent="0.2">
      <c r="A182" s="2" t="s">
        <v>79</v>
      </c>
      <c r="B182" s="168" t="s">
        <v>83</v>
      </c>
      <c r="C182" s="169">
        <f>C172</f>
        <v>1700000</v>
      </c>
      <c r="D182" s="429">
        <f t="shared" ref="D182:G182" si="50">D172</f>
        <v>0</v>
      </c>
      <c r="E182" s="164">
        <f t="shared" si="50"/>
        <v>0</v>
      </c>
      <c r="F182" s="429">
        <f t="shared" si="50"/>
        <v>0</v>
      </c>
      <c r="G182" s="164">
        <f t="shared" si="50"/>
        <v>0</v>
      </c>
      <c r="H182" s="429">
        <f>H172</f>
        <v>0</v>
      </c>
      <c r="I182" s="164">
        <f t="shared" ref="I182:S182" si="51">I172</f>
        <v>0</v>
      </c>
      <c r="J182" s="429">
        <f t="shared" si="51"/>
        <v>0</v>
      </c>
      <c r="K182" s="164">
        <f t="shared" si="51"/>
        <v>0</v>
      </c>
      <c r="L182" s="429">
        <f t="shared" si="51"/>
        <v>0</v>
      </c>
      <c r="M182" s="164">
        <f t="shared" si="51"/>
        <v>0</v>
      </c>
      <c r="N182" s="429">
        <f t="shared" si="51"/>
        <v>0</v>
      </c>
      <c r="O182" s="164">
        <f t="shared" si="51"/>
        <v>1700000</v>
      </c>
      <c r="P182" s="429">
        <f t="shared" si="51"/>
        <v>0</v>
      </c>
      <c r="Q182" s="164">
        <f t="shared" si="51"/>
        <v>0</v>
      </c>
      <c r="R182" s="429">
        <f t="shared" si="51"/>
        <v>0</v>
      </c>
      <c r="S182" s="296">
        <f t="shared" si="51"/>
        <v>0</v>
      </c>
    </row>
    <row r="183" spans="1:19" s="273" customFormat="1" ht="13.5" thickBot="1" x14ac:dyDescent="0.25">
      <c r="A183" s="25" t="s">
        <v>80</v>
      </c>
      <c r="B183" s="367" t="s">
        <v>84</v>
      </c>
      <c r="C183" s="368">
        <f>C180-C181-C182</f>
        <v>7.0000000298023224E-2</v>
      </c>
      <c r="D183" s="451">
        <f>D180-D181-D182</f>
        <v>8.0000001937150955E-2</v>
      </c>
      <c r="E183" s="368">
        <f t="shared" ref="E183:G183" si="52">E180-E181-E182</f>
        <v>0</v>
      </c>
      <c r="F183" s="451">
        <f t="shared" si="52"/>
        <v>-9.9999999947613105E-3</v>
      </c>
      <c r="G183" s="368">
        <f t="shared" si="52"/>
        <v>0</v>
      </c>
      <c r="H183" s="451">
        <f>H180-H181-H182</f>
        <v>0</v>
      </c>
      <c r="I183" s="368">
        <f t="shared" ref="I183:S183" si="53">I180-I181-I182</f>
        <v>0</v>
      </c>
      <c r="J183" s="451">
        <f t="shared" si="53"/>
        <v>0</v>
      </c>
      <c r="K183" s="368">
        <f t="shared" si="53"/>
        <v>0</v>
      </c>
      <c r="L183" s="451">
        <f t="shared" si="53"/>
        <v>0</v>
      </c>
      <c r="M183" s="368">
        <f t="shared" si="53"/>
        <v>0</v>
      </c>
      <c r="N183" s="451">
        <f t="shared" si="53"/>
        <v>0</v>
      </c>
      <c r="O183" s="368">
        <f t="shared" si="53"/>
        <v>0</v>
      </c>
      <c r="P183" s="451">
        <f t="shared" si="53"/>
        <v>0</v>
      </c>
      <c r="Q183" s="368">
        <f t="shared" si="53"/>
        <v>0</v>
      </c>
      <c r="R183" s="451">
        <f t="shared" si="53"/>
        <v>0</v>
      </c>
      <c r="S183" s="369">
        <f t="shared" si="53"/>
        <v>0</v>
      </c>
    </row>
    <row r="184" spans="1:19" s="3" customFormat="1" x14ac:dyDescent="0.2">
      <c r="A184" s="2"/>
      <c r="B184" s="4"/>
      <c r="C184" s="45"/>
      <c r="D184" s="8"/>
      <c r="E184" s="8"/>
      <c r="F184" s="8"/>
      <c r="G184" s="8"/>
      <c r="H184" s="8"/>
      <c r="I184" s="8"/>
      <c r="J184" s="8"/>
      <c r="K184" s="8"/>
      <c r="L184" s="8"/>
      <c r="M184" s="8"/>
      <c r="N184" s="8"/>
      <c r="O184" s="8"/>
      <c r="P184" s="8"/>
      <c r="Q184" s="8"/>
      <c r="R184" s="8"/>
      <c r="S184" s="8"/>
    </row>
  </sheetData>
  <mergeCells count="19">
    <mergeCell ref="G131:H131"/>
    <mergeCell ref="J131:K131"/>
    <mergeCell ref="M131:N131"/>
    <mergeCell ref="O131:R131"/>
    <mergeCell ref="B117:B118"/>
    <mergeCell ref="G117:H117"/>
    <mergeCell ref="J117:K117"/>
    <mergeCell ref="M117:N117"/>
    <mergeCell ref="B27:B28"/>
    <mergeCell ref="M27:N27"/>
    <mergeCell ref="J27:K27"/>
    <mergeCell ref="G27:H27"/>
    <mergeCell ref="B4:K4"/>
    <mergeCell ref="G41:H41"/>
    <mergeCell ref="J41:K41"/>
    <mergeCell ref="M41:N41"/>
    <mergeCell ref="O41:R41"/>
    <mergeCell ref="C1:D1"/>
    <mergeCell ref="C2:D2"/>
  </mergeCells>
  <conditionalFormatting sqref="B55:B75">
    <cfRule type="expression" dxfId="44" priority="6" stopIfTrue="1">
      <formula>$A55="O"</formula>
    </cfRule>
    <cfRule type="expression" dxfId="43" priority="7" stopIfTrue="1">
      <formula>$A55="S"</formula>
    </cfRule>
  </conditionalFormatting>
  <conditionalFormatting sqref="B55:B75">
    <cfRule type="expression" dxfId="42" priority="8">
      <formula>$A55="O"</formula>
    </cfRule>
    <cfRule type="expression" dxfId="41" priority="9">
      <formula>$A55="S"</formula>
    </cfRule>
    <cfRule type="expression" dxfId="40" priority="10">
      <formula>$A55="G"</formula>
    </cfRule>
  </conditionalFormatting>
  <conditionalFormatting sqref="B145:B165">
    <cfRule type="expression" dxfId="39" priority="1" stopIfTrue="1">
      <formula>$A145="O"</formula>
    </cfRule>
    <cfRule type="expression" dxfId="38" priority="2" stopIfTrue="1">
      <formula>$A145="S"</formula>
    </cfRule>
  </conditionalFormatting>
  <conditionalFormatting sqref="B145:B165">
    <cfRule type="expression" dxfId="37" priority="3">
      <formula>$A145="O"</formula>
    </cfRule>
    <cfRule type="expression" dxfId="36" priority="4">
      <formula>$A145="S"</formula>
    </cfRule>
    <cfRule type="expression" dxfId="35" priority="5">
      <formula>$A145="G"</formula>
    </cfRule>
  </conditionalFormatting>
  <pageMargins left="0.2" right="0.2" top="0.75" bottom="0.25" header="0.3" footer="0.3"/>
  <pageSetup paperSize="5" scale="40" fitToHeight="0" pageOrder="overThenDown" orientation="landscape" r:id="rId1"/>
  <headerFooter>
    <oddHeader>&amp;C&amp;"Arial,Bold"&amp;14&amp;EComprehensive Strategic Finances&amp;"Arial,Regular"&amp;10&amp;E
&amp;12(Study Step 1: Agency Legal Directives, Plan and Resources)</oddHeader>
  </headerFooter>
  <rowBreaks count="3" manualBreakCount="3">
    <brk id="42" max="16383" man="1"/>
    <brk id="94" max="16383" man="1"/>
    <brk id="132"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'[4]Drop Down Options'!#REF!</xm:f>
          </x14:formula1>
          <xm:sqref>D10:S10</xm:sqref>
        </x14:dataValidation>
        <x14:dataValidation type="list" allowBlank="1" showInputMessage="1" showErrorMessage="1">
          <x14:formula1>
            <xm:f>'[4]Drop Down Options'!#REF!</xm:f>
          </x14:formula1>
          <xm:sqref>D11:S11</xm:sqref>
        </x14:dataValidation>
        <x14:dataValidation type="list" allowBlank="1" showInputMessage="1" showErrorMessage="1">
          <x14:formula1>
            <xm:f>'[4]Drop Down Options'!#REF!</xm:f>
          </x14:formula1>
          <xm:sqref>D13:S13</xm:sqref>
        </x14:dataValidation>
        <x14:dataValidation type="list" allowBlank="1" showInputMessage="1" showErrorMessage="1">
          <x14:formula1>
            <xm:f>'[4]Drop Down Options'!#REF!</xm:f>
          </x14:formula1>
          <xm:sqref>D14:S14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7"/>
  <sheetViews>
    <sheetView zoomScaleNormal="100" workbookViewId="0">
      <selection activeCell="M13" sqref="M13:M14"/>
    </sheetView>
  </sheetViews>
  <sheetFormatPr defaultColWidth="9.140625" defaultRowHeight="12.75" outlineLevelCol="1" x14ac:dyDescent="0.2"/>
  <cols>
    <col min="1" max="1" width="38.42578125" style="73" customWidth="1"/>
    <col min="2" max="2" width="18.42578125" style="73" customWidth="1"/>
    <col min="3" max="3" width="16.7109375" style="73" customWidth="1"/>
    <col min="4" max="4" width="14.5703125" style="73" customWidth="1"/>
    <col min="5" max="5" width="9.5703125" style="73" customWidth="1"/>
    <col min="6" max="7" width="15.28515625" style="73" customWidth="1"/>
    <col min="8" max="10" width="16" style="73" customWidth="1"/>
    <col min="11" max="11" width="17" style="73" customWidth="1"/>
    <col min="12" max="12" width="18" style="73" customWidth="1"/>
    <col min="13" max="13" width="56" style="73" hidden="1" customWidth="1" outlineLevel="1"/>
    <col min="14" max="14" width="31.5703125" style="73" customWidth="1" collapsed="1"/>
    <col min="15" max="15" width="23.7109375" style="73" customWidth="1"/>
    <col min="16" max="16" width="18.5703125" style="73" customWidth="1"/>
    <col min="17" max="17" width="16.7109375" style="73" customWidth="1"/>
    <col min="18" max="18" width="7.5703125" style="73" bestFit="1" customWidth="1"/>
    <col min="19" max="19" width="25.7109375" style="73" customWidth="1"/>
    <col min="20" max="16384" width="9.140625" style="73"/>
  </cols>
  <sheetData>
    <row r="1" spans="1:18" x14ac:dyDescent="0.2">
      <c r="A1" s="1" t="s">
        <v>0</v>
      </c>
      <c r="B1" s="603" t="s">
        <v>288</v>
      </c>
      <c r="C1" s="582"/>
    </row>
    <row r="2" spans="1:18" x14ac:dyDescent="0.2">
      <c r="A2" s="1" t="s">
        <v>1</v>
      </c>
      <c r="B2" s="610">
        <v>43175</v>
      </c>
      <c r="C2" s="609"/>
    </row>
    <row r="3" spans="1:18" x14ac:dyDescent="0.2">
      <c r="A3" s="27"/>
      <c r="B3" s="12"/>
      <c r="C3" s="19"/>
    </row>
    <row r="4" spans="1:18" ht="120" customHeight="1" x14ac:dyDescent="0.2">
      <c r="A4" s="633" t="s">
        <v>7</v>
      </c>
      <c r="B4" s="634"/>
      <c r="C4" s="634"/>
      <c r="D4" s="634"/>
      <c r="E4" s="634"/>
      <c r="F4" s="634"/>
      <c r="G4" s="634"/>
      <c r="H4" s="634"/>
      <c r="I4" s="634"/>
      <c r="J4" s="634"/>
      <c r="K4" s="625"/>
      <c r="P4" s="19"/>
      <c r="Q4" s="19"/>
      <c r="R4" s="19"/>
    </row>
    <row r="5" spans="1:18" x14ac:dyDescent="0.2">
      <c r="A5" s="19"/>
      <c r="B5" s="19"/>
      <c r="C5" s="19"/>
      <c r="D5" s="19"/>
      <c r="E5" s="19"/>
      <c r="F5" s="19"/>
      <c r="G5" s="19"/>
      <c r="H5" s="19"/>
      <c r="I5" s="19"/>
      <c r="J5" s="19"/>
      <c r="K5" s="19"/>
      <c r="M5" s="19"/>
      <c r="N5" s="19"/>
      <c r="O5" s="19"/>
      <c r="P5" s="19"/>
      <c r="Q5" s="19"/>
      <c r="R5" s="19"/>
    </row>
    <row r="6" spans="1:18" ht="64.5" thickBot="1" x14ac:dyDescent="0.25">
      <c r="A6" s="21" t="s">
        <v>27</v>
      </c>
      <c r="B6" s="23" t="s">
        <v>6</v>
      </c>
      <c r="C6" s="22" t="s">
        <v>8</v>
      </c>
      <c r="D6" s="23" t="s">
        <v>21</v>
      </c>
      <c r="E6" s="23" t="s">
        <v>128</v>
      </c>
      <c r="F6" s="23" t="s">
        <v>130</v>
      </c>
      <c r="G6" s="23" t="s">
        <v>131</v>
      </c>
      <c r="H6" s="23" t="s">
        <v>132</v>
      </c>
      <c r="I6" s="23" t="s">
        <v>129</v>
      </c>
      <c r="J6" s="23" t="s">
        <v>614</v>
      </c>
      <c r="K6" s="23" t="s">
        <v>28</v>
      </c>
      <c r="L6" s="82" t="s">
        <v>163</v>
      </c>
      <c r="M6" s="18" t="s">
        <v>293</v>
      </c>
      <c r="N6" s="19"/>
      <c r="O6" s="19"/>
      <c r="P6" s="19"/>
      <c r="Q6" s="19"/>
      <c r="R6" s="19"/>
    </row>
    <row r="7" spans="1:18" ht="17.25" customHeight="1" x14ac:dyDescent="0.2">
      <c r="A7" s="626" t="s">
        <v>636</v>
      </c>
      <c r="B7" s="628" t="s">
        <v>4</v>
      </c>
      <c r="C7" s="628" t="s">
        <v>9</v>
      </c>
      <c r="D7" s="628" t="s">
        <v>296</v>
      </c>
      <c r="E7" s="210" t="s">
        <v>118</v>
      </c>
      <c r="F7" s="494" t="s">
        <v>246</v>
      </c>
      <c r="G7" s="494" t="s">
        <v>246</v>
      </c>
      <c r="H7" s="494" t="s">
        <v>246</v>
      </c>
      <c r="I7" s="495">
        <v>291.5</v>
      </c>
      <c r="J7" s="495">
        <v>291.5</v>
      </c>
      <c r="K7" s="495">
        <v>291.5</v>
      </c>
      <c r="L7" s="630" t="s">
        <v>208</v>
      </c>
      <c r="M7" s="625" t="s">
        <v>297</v>
      </c>
    </row>
    <row r="8" spans="1:18" ht="17.25" customHeight="1" thickBot="1" x14ac:dyDescent="0.25">
      <c r="A8" s="635"/>
      <c r="B8" s="636"/>
      <c r="C8" s="636"/>
      <c r="D8" s="636"/>
      <c r="E8" s="192" t="s">
        <v>119</v>
      </c>
      <c r="F8" s="274" t="s">
        <v>246</v>
      </c>
      <c r="G8" s="274" t="s">
        <v>246</v>
      </c>
      <c r="H8" s="274" t="s">
        <v>246</v>
      </c>
      <c r="I8" s="496">
        <v>236.5</v>
      </c>
      <c r="J8" s="496">
        <v>272.5</v>
      </c>
      <c r="K8" s="496">
        <v>272.5</v>
      </c>
      <c r="L8" s="632"/>
      <c r="M8" s="625"/>
    </row>
    <row r="9" spans="1:18" ht="16.5" customHeight="1" x14ac:dyDescent="0.2">
      <c r="A9" s="626" t="s">
        <v>615</v>
      </c>
      <c r="B9" s="628" t="s">
        <v>3</v>
      </c>
      <c r="C9" s="628" t="s">
        <v>9</v>
      </c>
      <c r="D9" s="628" t="s">
        <v>296</v>
      </c>
      <c r="E9" s="210" t="s">
        <v>118</v>
      </c>
      <c r="F9" s="494" t="s">
        <v>246</v>
      </c>
      <c r="G9" s="494" t="s">
        <v>246</v>
      </c>
      <c r="H9" s="494" t="s">
        <v>246</v>
      </c>
      <c r="I9" s="494">
        <v>376</v>
      </c>
      <c r="J9" s="494">
        <v>376</v>
      </c>
      <c r="K9" s="494">
        <v>376</v>
      </c>
      <c r="L9" s="630" t="s">
        <v>208</v>
      </c>
      <c r="M9" s="625" t="s">
        <v>298</v>
      </c>
    </row>
    <row r="10" spans="1:18" ht="15.75" customHeight="1" thickBot="1" x14ac:dyDescent="0.25">
      <c r="A10" s="627"/>
      <c r="B10" s="629"/>
      <c r="C10" s="629"/>
      <c r="D10" s="629"/>
      <c r="E10" s="211" t="s">
        <v>119</v>
      </c>
      <c r="F10" s="497" t="s">
        <v>246</v>
      </c>
      <c r="G10" s="497" t="s">
        <v>246</v>
      </c>
      <c r="H10" s="497" t="s">
        <v>246</v>
      </c>
      <c r="I10" s="497">
        <v>464</v>
      </c>
      <c r="J10" s="497">
        <v>426</v>
      </c>
      <c r="K10" s="497">
        <v>373</v>
      </c>
      <c r="L10" s="631"/>
      <c r="M10" s="625"/>
    </row>
    <row r="11" spans="1:18" ht="15.75" customHeight="1" x14ac:dyDescent="0.2">
      <c r="A11" s="626" t="s">
        <v>294</v>
      </c>
      <c r="B11" s="628" t="s">
        <v>4</v>
      </c>
      <c r="C11" s="628" t="s">
        <v>9</v>
      </c>
      <c r="D11" s="628" t="s">
        <v>296</v>
      </c>
      <c r="E11" s="210" t="s">
        <v>118</v>
      </c>
      <c r="F11" s="494" t="s">
        <v>246</v>
      </c>
      <c r="G11" s="494" t="s">
        <v>246</v>
      </c>
      <c r="H11" s="494" t="s">
        <v>246</v>
      </c>
      <c r="I11" s="494">
        <v>165</v>
      </c>
      <c r="J11" s="494">
        <v>165</v>
      </c>
      <c r="K11" s="494">
        <v>165</v>
      </c>
      <c r="L11" s="630" t="s">
        <v>208</v>
      </c>
      <c r="M11" s="625" t="s">
        <v>299</v>
      </c>
    </row>
    <row r="12" spans="1:18" ht="14.25" customHeight="1" thickBot="1" x14ac:dyDescent="0.25">
      <c r="A12" s="627"/>
      <c r="B12" s="629"/>
      <c r="C12" s="629"/>
      <c r="D12" s="629"/>
      <c r="E12" s="211" t="s">
        <v>119</v>
      </c>
      <c r="F12" s="497" t="s">
        <v>246</v>
      </c>
      <c r="G12" s="497" t="s">
        <v>246</v>
      </c>
      <c r="H12" s="497" t="s">
        <v>246</v>
      </c>
      <c r="I12" s="497">
        <v>79</v>
      </c>
      <c r="J12" s="497">
        <v>182</v>
      </c>
      <c r="K12" s="497">
        <f>33+28</f>
        <v>61</v>
      </c>
      <c r="L12" s="631"/>
      <c r="M12" s="625"/>
    </row>
    <row r="13" spans="1:18" ht="21" customHeight="1" x14ac:dyDescent="0.2">
      <c r="A13" s="626" t="s">
        <v>635</v>
      </c>
      <c r="B13" s="628" t="s">
        <v>4</v>
      </c>
      <c r="C13" s="628" t="s">
        <v>9</v>
      </c>
      <c r="D13" s="628" t="s">
        <v>296</v>
      </c>
      <c r="E13" s="210" t="s">
        <v>118</v>
      </c>
      <c r="F13" s="494" t="s">
        <v>246</v>
      </c>
      <c r="G13" s="494" t="s">
        <v>246</v>
      </c>
      <c r="H13" s="494" t="s">
        <v>246</v>
      </c>
      <c r="I13" s="494">
        <v>60</v>
      </c>
      <c r="J13" s="494">
        <v>60</v>
      </c>
      <c r="K13" s="494">
        <v>60</v>
      </c>
      <c r="L13" s="630" t="s">
        <v>208</v>
      </c>
      <c r="M13" s="625" t="s">
        <v>300</v>
      </c>
    </row>
    <row r="14" spans="1:18" ht="21.75" customHeight="1" thickBot="1" x14ac:dyDescent="0.25">
      <c r="A14" s="627"/>
      <c r="B14" s="629"/>
      <c r="C14" s="629"/>
      <c r="D14" s="629"/>
      <c r="E14" s="211" t="s">
        <v>119</v>
      </c>
      <c r="F14" s="497" t="s">
        <v>246</v>
      </c>
      <c r="G14" s="497" t="s">
        <v>246</v>
      </c>
      <c r="H14" s="497" t="s">
        <v>246</v>
      </c>
      <c r="I14" s="498">
        <v>48.5</v>
      </c>
      <c r="J14" s="497">
        <v>59</v>
      </c>
      <c r="K14" s="499">
        <f>14.58+16+17.25</f>
        <v>47.83</v>
      </c>
      <c r="L14" s="631"/>
      <c r="M14" s="625"/>
    </row>
    <row r="15" spans="1:18" ht="16.5" customHeight="1" x14ac:dyDescent="0.2">
      <c r="A15" s="626" t="s">
        <v>295</v>
      </c>
      <c r="B15" s="628" t="s">
        <v>4</v>
      </c>
      <c r="C15" s="628" t="s">
        <v>9</v>
      </c>
      <c r="D15" s="628" t="s">
        <v>296</v>
      </c>
      <c r="E15" s="210" t="s">
        <v>118</v>
      </c>
      <c r="F15" s="494" t="s">
        <v>246</v>
      </c>
      <c r="G15" s="494" t="s">
        <v>246</v>
      </c>
      <c r="H15" s="494" t="s">
        <v>246</v>
      </c>
      <c r="I15" s="494">
        <v>16</v>
      </c>
      <c r="J15" s="494">
        <v>16</v>
      </c>
      <c r="K15" s="494">
        <v>16</v>
      </c>
      <c r="L15" s="630" t="s">
        <v>208</v>
      </c>
      <c r="M15" s="625" t="s">
        <v>301</v>
      </c>
    </row>
    <row r="16" spans="1:18" ht="28.5" customHeight="1" thickBot="1" x14ac:dyDescent="0.25">
      <c r="A16" s="627"/>
      <c r="B16" s="629"/>
      <c r="C16" s="629"/>
      <c r="D16" s="629"/>
      <c r="E16" s="211" t="s">
        <v>119</v>
      </c>
      <c r="F16" s="497" t="s">
        <v>246</v>
      </c>
      <c r="G16" s="497" t="s">
        <v>246</v>
      </c>
      <c r="H16" s="497" t="s">
        <v>246</v>
      </c>
      <c r="I16" s="497">
        <v>2</v>
      </c>
      <c r="J16" s="497">
        <v>7</v>
      </c>
      <c r="K16" s="497">
        <v>7</v>
      </c>
      <c r="L16" s="631"/>
      <c r="M16" s="625"/>
    </row>
    <row r="17" spans="1:12" x14ac:dyDescent="0.2">
      <c r="A17" s="622" t="s">
        <v>613</v>
      </c>
      <c r="B17" s="623"/>
      <c r="C17" s="623"/>
      <c r="D17" s="623"/>
      <c r="E17" s="623"/>
      <c r="F17" s="623"/>
      <c r="G17" s="623"/>
      <c r="H17" s="623"/>
      <c r="I17" s="623"/>
      <c r="J17" s="623"/>
      <c r="K17" s="623"/>
      <c r="L17" s="624"/>
    </row>
  </sheetData>
  <mergeCells count="34">
    <mergeCell ref="L7:L8"/>
    <mergeCell ref="A4:K4"/>
    <mergeCell ref="B1:C1"/>
    <mergeCell ref="B2:C2"/>
    <mergeCell ref="A7:A8"/>
    <mergeCell ref="B7:B8"/>
    <mergeCell ref="C7:C8"/>
    <mergeCell ref="D7:D8"/>
    <mergeCell ref="A11:A12"/>
    <mergeCell ref="B11:B12"/>
    <mergeCell ref="C11:C12"/>
    <mergeCell ref="D11:D12"/>
    <mergeCell ref="L11:L12"/>
    <mergeCell ref="A9:A10"/>
    <mergeCell ref="B9:B10"/>
    <mergeCell ref="C9:C10"/>
    <mergeCell ref="D9:D10"/>
    <mergeCell ref="L9:L10"/>
    <mergeCell ref="A17:L17"/>
    <mergeCell ref="M7:M8"/>
    <mergeCell ref="M9:M10"/>
    <mergeCell ref="M11:M12"/>
    <mergeCell ref="M13:M14"/>
    <mergeCell ref="M15:M16"/>
    <mergeCell ref="A13:A14"/>
    <mergeCell ref="B13:B14"/>
    <mergeCell ref="C13:C14"/>
    <mergeCell ref="D13:D14"/>
    <mergeCell ref="L13:L14"/>
    <mergeCell ref="A15:A16"/>
    <mergeCell ref="B15:B16"/>
    <mergeCell ref="C15:C16"/>
    <mergeCell ref="D15:D16"/>
    <mergeCell ref="L15:L16"/>
  </mergeCells>
  <dataValidations count="1">
    <dataValidation type="date" allowBlank="1" showInputMessage="1" showErrorMessage="1" sqref="B3:C3">
      <formula1>42485</formula1>
      <formula2>42607</formula2>
    </dataValidation>
  </dataValidations>
  <pageMargins left="0.25" right="0.25" top="0.75" bottom="0.75" header="0.3" footer="0.3"/>
  <pageSetup paperSize="5" scale="83" fitToHeight="0" orientation="landscape" r:id="rId1"/>
  <headerFooter>
    <oddHeader>&amp;C&amp;"Arial,Bold"&amp;14&amp;UPerformance Measures
&amp;"Arial,Regular"&amp;12&amp;U(Study Step 2: Performance)</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Options'!$C$8:$C$11</xm:f>
          </x14:formula1>
          <xm:sqref>B7:B16</xm:sqref>
        </x14:dataValidation>
        <x14:dataValidation type="list" allowBlank="1" showInputMessage="1" showErrorMessage="1">
          <x14:formula1>
            <xm:f>'Drop Down Options'!$C$14:$C$18</xm:f>
          </x14:formula1>
          <xm:sqref>C7:C16</xm:sqref>
        </x14:dataValidation>
        <x14:dataValidation type="list" allowBlank="1" showInputMessage="1" showErrorMessage="1">
          <x14:formula1>
            <xm:f>'Drop Down Options'!$C$3:$C$5</xm:f>
          </x14:formula1>
          <xm:sqref>L7:L16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zoomScaleNormal="100" workbookViewId="0">
      <selection activeCell="K9" sqref="K9"/>
    </sheetView>
  </sheetViews>
  <sheetFormatPr defaultColWidth="9.140625" defaultRowHeight="12.75" x14ac:dyDescent="0.2"/>
  <cols>
    <col min="1" max="1" width="67.85546875" style="73" customWidth="1"/>
    <col min="2" max="2" width="47.140625" style="73" customWidth="1"/>
    <col min="3" max="3" width="22.85546875" style="73" customWidth="1"/>
    <col min="4" max="4" width="15.140625" style="73" customWidth="1"/>
    <col min="5" max="5" width="11" style="78" customWidth="1"/>
    <col min="6" max="6" width="19" style="73" customWidth="1"/>
    <col min="7" max="7" width="21.85546875" style="73" customWidth="1"/>
    <col min="8" max="8" width="15.5703125" style="73" customWidth="1"/>
    <col min="9" max="9" width="11.42578125" style="78" customWidth="1"/>
    <col min="10" max="10" width="19.85546875" style="73" customWidth="1"/>
    <col min="11" max="11" width="37.140625" style="73" customWidth="1"/>
    <col min="12" max="12" width="17" style="17" customWidth="1"/>
    <col min="13" max="13" width="17.28515625" style="17" customWidth="1"/>
    <col min="14" max="14" width="12.7109375" style="17" customWidth="1"/>
    <col min="15" max="15" width="23" style="17" customWidth="1"/>
    <col min="16" max="16" width="17.28515625" style="73" customWidth="1"/>
    <col min="17" max="16384" width="9.140625" style="73"/>
  </cols>
  <sheetData>
    <row r="1" spans="1:15" ht="12.75" customHeight="1" x14ac:dyDescent="0.2">
      <c r="A1" s="1" t="s">
        <v>0</v>
      </c>
      <c r="B1" s="95" t="s">
        <v>288</v>
      </c>
      <c r="G1" s="27"/>
    </row>
    <row r="2" spans="1:15" x14ac:dyDescent="0.2">
      <c r="A2" s="1" t="s">
        <v>1</v>
      </c>
      <c r="B2" s="514">
        <v>43175</v>
      </c>
      <c r="G2" s="19"/>
    </row>
    <row r="3" spans="1:15" ht="13.5" thickBot="1" x14ac:dyDescent="0.25">
      <c r="A3" s="27"/>
      <c r="H3" s="11"/>
      <c r="I3" s="81"/>
      <c r="J3" s="11"/>
    </row>
    <row r="4" spans="1:15" ht="15.75" x14ac:dyDescent="0.2">
      <c r="A4" s="637" t="s">
        <v>688</v>
      </c>
      <c r="B4" s="638"/>
      <c r="C4" s="644" t="s">
        <v>19</v>
      </c>
      <c r="D4" s="645"/>
      <c r="E4" s="103"/>
      <c r="F4" s="25"/>
      <c r="G4" s="646" t="s">
        <v>36</v>
      </c>
      <c r="H4" s="647"/>
      <c r="I4" s="640" t="s">
        <v>689</v>
      </c>
      <c r="J4" s="641"/>
      <c r="K4" s="641"/>
      <c r="L4" s="641"/>
      <c r="M4" s="641"/>
      <c r="N4" s="641"/>
      <c r="O4" s="25"/>
    </row>
    <row r="5" spans="1:15" ht="63.75" customHeight="1" x14ac:dyDescent="0.2">
      <c r="A5" s="639"/>
      <c r="B5" s="638"/>
      <c r="C5" s="515" t="s">
        <v>175</v>
      </c>
      <c r="D5" s="516" t="s">
        <v>25</v>
      </c>
      <c r="E5" s="79"/>
      <c r="F5" s="13"/>
      <c r="G5" s="515" t="s">
        <v>175</v>
      </c>
      <c r="H5" s="516" t="s">
        <v>25</v>
      </c>
      <c r="I5" s="641"/>
      <c r="J5" s="641"/>
      <c r="K5" s="641"/>
      <c r="L5" s="641"/>
      <c r="M5" s="641"/>
      <c r="N5" s="641"/>
    </row>
    <row r="6" spans="1:15" ht="54" customHeight="1" thickBot="1" x14ac:dyDescent="0.25">
      <c r="A6" s="639"/>
      <c r="B6" s="638"/>
      <c r="C6" s="243" t="s">
        <v>580</v>
      </c>
      <c r="D6" s="241">
        <f>'ComprehensiveStrategic Finances'!C40</f>
        <v>44253861.369999997</v>
      </c>
      <c r="E6" s="79"/>
      <c r="G6" s="243" t="s">
        <v>579</v>
      </c>
      <c r="H6" s="241">
        <f>'ComprehensiveStrategic Finances'!C130</f>
        <v>45061736.899999999</v>
      </c>
      <c r="I6" s="585"/>
      <c r="J6" s="585"/>
      <c r="K6" s="585"/>
      <c r="L6" s="585"/>
      <c r="M6" s="585"/>
      <c r="N6" s="585"/>
    </row>
    <row r="7" spans="1:15" x14ac:dyDescent="0.2">
      <c r="A7" s="639"/>
      <c r="B7" s="639"/>
      <c r="C7" s="19"/>
      <c r="D7" s="19"/>
      <c r="E7" s="79"/>
      <c r="F7" s="13"/>
      <c r="G7" s="19"/>
      <c r="H7" s="19"/>
      <c r="I7" s="585"/>
      <c r="J7" s="585"/>
      <c r="K7" s="585"/>
      <c r="L7" s="585"/>
      <c r="M7" s="585"/>
      <c r="N7" s="585"/>
      <c r="O7" s="224"/>
    </row>
    <row r="8" spans="1:15" ht="31.5" x14ac:dyDescent="0.2">
      <c r="C8" s="19"/>
      <c r="D8" s="517" t="s">
        <v>173</v>
      </c>
      <c r="E8" s="80"/>
      <c r="F8" s="19"/>
      <c r="H8" s="517" t="s">
        <v>174</v>
      </c>
      <c r="I8" s="80"/>
      <c r="J8" s="13"/>
    </row>
    <row r="9" spans="1:15" ht="15.75" x14ac:dyDescent="0.2">
      <c r="C9" s="19"/>
      <c r="D9" s="242">
        <f>'ComprehensiveStrategic Finances'!C93</f>
        <v>5375124.3100000015</v>
      </c>
      <c r="E9" s="81"/>
      <c r="F9" s="19"/>
      <c r="H9" s="242">
        <f>'ComprehensiveStrategic Finances'!C183</f>
        <v>7.0000000298023224E-2</v>
      </c>
      <c r="I9" s="81"/>
      <c r="J9" s="13"/>
    </row>
    <row r="10" spans="1:15" ht="13.5" thickBot="1" x14ac:dyDescent="0.25">
      <c r="A10" s="13"/>
      <c r="C10" s="19"/>
      <c r="D10" s="19"/>
      <c r="E10" s="81"/>
      <c r="F10" s="13"/>
      <c r="G10" s="19"/>
      <c r="H10" s="19"/>
      <c r="I10" s="81"/>
      <c r="J10" s="13"/>
    </row>
    <row r="11" spans="1:15" ht="16.5" thickBot="1" x14ac:dyDescent="0.25">
      <c r="A11" s="13"/>
      <c r="C11" s="648" t="s">
        <v>19</v>
      </c>
      <c r="D11" s="649"/>
      <c r="E11" s="649"/>
      <c r="F11" s="650"/>
      <c r="G11" s="648" t="s">
        <v>36</v>
      </c>
      <c r="H11" s="688"/>
      <c r="I11" s="688"/>
      <c r="J11" s="689"/>
    </row>
    <row r="12" spans="1:15" ht="110.25" x14ac:dyDescent="0.2">
      <c r="A12" s="518" t="s">
        <v>639</v>
      </c>
      <c r="B12" s="519" t="s">
        <v>640</v>
      </c>
      <c r="C12" s="520" t="s">
        <v>26</v>
      </c>
      <c r="D12" s="521" t="s">
        <v>641</v>
      </c>
      <c r="E12" s="522" t="s">
        <v>172</v>
      </c>
      <c r="F12" s="523" t="s">
        <v>577</v>
      </c>
      <c r="G12" s="524" t="s">
        <v>176</v>
      </c>
      <c r="H12" s="525" t="s">
        <v>638</v>
      </c>
      <c r="I12" s="526" t="s">
        <v>183</v>
      </c>
      <c r="J12" s="527" t="s">
        <v>182</v>
      </c>
      <c r="K12" s="528" t="s">
        <v>578</v>
      </c>
      <c r="L12" s="529" t="s">
        <v>22</v>
      </c>
      <c r="M12" s="530" t="s">
        <v>604</v>
      </c>
      <c r="N12" s="529" t="s">
        <v>605</v>
      </c>
      <c r="O12" s="518" t="s">
        <v>581</v>
      </c>
    </row>
    <row r="13" spans="1:15" ht="17.25" customHeight="1" thickBot="1" x14ac:dyDescent="0.25">
      <c r="A13" s="679" t="s">
        <v>271</v>
      </c>
      <c r="B13" s="680"/>
      <c r="C13" s="681"/>
      <c r="D13" s="212"/>
      <c r="E13" s="212"/>
      <c r="F13" s="213"/>
      <c r="G13" s="214"/>
      <c r="H13" s="93"/>
      <c r="I13" s="215"/>
      <c r="J13" s="213"/>
      <c r="K13" s="216"/>
      <c r="L13" s="228"/>
      <c r="M13" s="228"/>
      <c r="N13" s="225"/>
      <c r="O13" s="228"/>
    </row>
    <row r="14" spans="1:15" ht="18.75" customHeight="1" x14ac:dyDescent="0.2">
      <c r="A14" s="532" t="s">
        <v>272</v>
      </c>
      <c r="B14" s="651" t="s">
        <v>603</v>
      </c>
      <c r="C14" s="658">
        <v>37.4</v>
      </c>
      <c r="D14" s="661">
        <v>34524212</v>
      </c>
      <c r="E14" s="664">
        <f t="shared" ref="E14:E23" si="0">D14/$D$6</f>
        <v>0.78014010373802556</v>
      </c>
      <c r="F14" s="666" t="s">
        <v>607</v>
      </c>
      <c r="G14" s="671">
        <v>37.4</v>
      </c>
      <c r="H14" s="672">
        <v>39551247</v>
      </c>
      <c r="I14" s="664">
        <f>H14/$H$6</f>
        <v>0.87771243899832896</v>
      </c>
      <c r="J14" s="666" t="s">
        <v>607</v>
      </c>
      <c r="K14" s="654" t="s">
        <v>637</v>
      </c>
      <c r="L14" s="673" t="s">
        <v>376</v>
      </c>
      <c r="M14" s="673" t="s">
        <v>589</v>
      </c>
      <c r="N14" s="673" t="s">
        <v>13</v>
      </c>
      <c r="O14" s="676" t="s">
        <v>583</v>
      </c>
    </row>
    <row r="15" spans="1:15" ht="47.25" x14ac:dyDescent="0.2">
      <c r="A15" s="531" t="s">
        <v>273</v>
      </c>
      <c r="B15" s="652"/>
      <c r="C15" s="659"/>
      <c r="D15" s="662"/>
      <c r="E15" s="662"/>
      <c r="F15" s="667"/>
      <c r="G15" s="659"/>
      <c r="H15" s="662"/>
      <c r="I15" s="662"/>
      <c r="J15" s="667"/>
      <c r="K15" s="655"/>
      <c r="L15" s="674"/>
      <c r="M15" s="674"/>
      <c r="N15" s="674"/>
      <c r="O15" s="677"/>
    </row>
    <row r="16" spans="1:15" ht="63" x14ac:dyDescent="0.2">
      <c r="A16" s="531" t="s">
        <v>292</v>
      </c>
      <c r="B16" s="652"/>
      <c r="C16" s="659"/>
      <c r="D16" s="662"/>
      <c r="E16" s="662"/>
      <c r="F16" s="667"/>
      <c r="G16" s="659"/>
      <c r="H16" s="662"/>
      <c r="I16" s="662"/>
      <c r="J16" s="667"/>
      <c r="K16" s="655"/>
      <c r="L16" s="674"/>
      <c r="M16" s="674"/>
      <c r="N16" s="674"/>
      <c r="O16" s="677"/>
    </row>
    <row r="17" spans="1:15" ht="21" customHeight="1" x14ac:dyDescent="0.2">
      <c r="A17" s="531" t="s">
        <v>291</v>
      </c>
      <c r="B17" s="652"/>
      <c r="C17" s="659"/>
      <c r="D17" s="662"/>
      <c r="E17" s="662"/>
      <c r="F17" s="667"/>
      <c r="G17" s="659"/>
      <c r="H17" s="662"/>
      <c r="I17" s="662"/>
      <c r="J17" s="667"/>
      <c r="K17" s="655"/>
      <c r="L17" s="674"/>
      <c r="M17" s="674"/>
      <c r="N17" s="674"/>
      <c r="O17" s="677"/>
    </row>
    <row r="18" spans="1:15" ht="47.25" x14ac:dyDescent="0.2">
      <c r="A18" s="531" t="s">
        <v>290</v>
      </c>
      <c r="B18" s="652"/>
      <c r="C18" s="659"/>
      <c r="D18" s="662"/>
      <c r="E18" s="662"/>
      <c r="F18" s="667"/>
      <c r="G18" s="659"/>
      <c r="H18" s="662"/>
      <c r="I18" s="662"/>
      <c r="J18" s="667"/>
      <c r="K18" s="655"/>
      <c r="L18" s="674"/>
      <c r="M18" s="674"/>
      <c r="N18" s="674"/>
      <c r="O18" s="677"/>
    </row>
    <row r="19" spans="1:15" ht="48" thickBot="1" x14ac:dyDescent="0.25">
      <c r="A19" s="531" t="s">
        <v>289</v>
      </c>
      <c r="B19" s="653"/>
      <c r="C19" s="660"/>
      <c r="D19" s="663"/>
      <c r="E19" s="663"/>
      <c r="F19" s="668"/>
      <c r="G19" s="660"/>
      <c r="H19" s="663"/>
      <c r="I19" s="663"/>
      <c r="J19" s="668"/>
      <c r="K19" s="656"/>
      <c r="L19" s="675"/>
      <c r="M19" s="675"/>
      <c r="N19" s="675"/>
      <c r="O19" s="678"/>
    </row>
    <row r="20" spans="1:15" ht="16.5" customHeight="1" x14ac:dyDescent="0.2">
      <c r="A20" s="533" t="s">
        <v>274</v>
      </c>
      <c r="B20" s="651" t="s">
        <v>602</v>
      </c>
      <c r="C20" s="665">
        <v>24.25</v>
      </c>
      <c r="D20" s="684">
        <v>2081018</v>
      </c>
      <c r="E20" s="664">
        <f t="shared" si="0"/>
        <v>4.7024551882623666E-2</v>
      </c>
      <c r="F20" s="666" t="s">
        <v>590</v>
      </c>
      <c r="G20" s="669">
        <v>25.25</v>
      </c>
      <c r="H20" s="670">
        <v>2497936</v>
      </c>
      <c r="I20" s="664">
        <f t="shared" ref="I20:I31" si="1">H20/$H$6</f>
        <v>5.5433637756648481E-2</v>
      </c>
      <c r="J20" s="666" t="s">
        <v>593</v>
      </c>
      <c r="K20" s="657" t="s">
        <v>595</v>
      </c>
      <c r="L20" s="673" t="s">
        <v>379</v>
      </c>
      <c r="M20" s="673" t="s">
        <v>588</v>
      </c>
      <c r="N20" s="673" t="s">
        <v>13</v>
      </c>
      <c r="O20" s="676" t="s">
        <v>584</v>
      </c>
    </row>
    <row r="21" spans="1:15" ht="39.75" customHeight="1" x14ac:dyDescent="0.2">
      <c r="A21" s="531" t="s">
        <v>275</v>
      </c>
      <c r="B21" s="652"/>
      <c r="C21" s="659"/>
      <c r="D21" s="662"/>
      <c r="E21" s="662"/>
      <c r="F21" s="667"/>
      <c r="G21" s="659"/>
      <c r="H21" s="662"/>
      <c r="I21" s="662"/>
      <c r="J21" s="667"/>
      <c r="K21" s="655"/>
      <c r="L21" s="674"/>
      <c r="M21" s="674"/>
      <c r="N21" s="674"/>
      <c r="O21" s="677"/>
    </row>
    <row r="22" spans="1:15" ht="71.25" customHeight="1" thickBot="1" x14ac:dyDescent="0.25">
      <c r="A22" s="531" t="s">
        <v>276</v>
      </c>
      <c r="B22" s="653"/>
      <c r="C22" s="660"/>
      <c r="D22" s="663"/>
      <c r="E22" s="663"/>
      <c r="F22" s="668"/>
      <c r="G22" s="660"/>
      <c r="H22" s="663"/>
      <c r="I22" s="663"/>
      <c r="J22" s="668"/>
      <c r="K22" s="656"/>
      <c r="L22" s="675"/>
      <c r="M22" s="675"/>
      <c r="N22" s="675"/>
      <c r="O22" s="678"/>
    </row>
    <row r="23" spans="1:15" ht="18" customHeight="1" x14ac:dyDescent="0.2">
      <c r="A23" s="533" t="s">
        <v>277</v>
      </c>
      <c r="B23" s="651" t="s">
        <v>601</v>
      </c>
      <c r="C23" s="665">
        <v>7.25</v>
      </c>
      <c r="D23" s="684">
        <v>848615</v>
      </c>
      <c r="E23" s="664">
        <f t="shared" si="0"/>
        <v>1.9176066759572806E-2</v>
      </c>
      <c r="F23" s="666" t="s">
        <v>591</v>
      </c>
      <c r="G23" s="669">
        <v>7.25</v>
      </c>
      <c r="H23" s="670">
        <v>931235</v>
      </c>
      <c r="I23" s="664">
        <f t="shared" si="1"/>
        <v>2.0665759113248916E-2</v>
      </c>
      <c r="J23" s="666" t="s">
        <v>591</v>
      </c>
      <c r="K23" s="657" t="s">
        <v>569</v>
      </c>
      <c r="L23" s="673" t="s">
        <v>377</v>
      </c>
      <c r="M23" s="673" t="s">
        <v>587</v>
      </c>
      <c r="N23" s="673" t="s">
        <v>13</v>
      </c>
      <c r="O23" s="676" t="s">
        <v>584</v>
      </c>
    </row>
    <row r="24" spans="1:15" ht="31.5" x14ac:dyDescent="0.2">
      <c r="A24" s="531" t="s">
        <v>278</v>
      </c>
      <c r="B24" s="652"/>
      <c r="C24" s="659"/>
      <c r="D24" s="662"/>
      <c r="E24" s="662"/>
      <c r="F24" s="667"/>
      <c r="G24" s="659"/>
      <c r="H24" s="662"/>
      <c r="I24" s="662"/>
      <c r="J24" s="667"/>
      <c r="K24" s="655"/>
      <c r="L24" s="674"/>
      <c r="M24" s="674"/>
      <c r="N24" s="674"/>
      <c r="O24" s="677"/>
    </row>
    <row r="25" spans="1:15" ht="31.5" customHeight="1" thickBot="1" x14ac:dyDescent="0.25">
      <c r="A25" s="531" t="s">
        <v>600</v>
      </c>
      <c r="B25" s="653"/>
      <c r="C25" s="660"/>
      <c r="D25" s="663"/>
      <c r="E25" s="663"/>
      <c r="F25" s="668"/>
      <c r="G25" s="660"/>
      <c r="H25" s="663"/>
      <c r="I25" s="663"/>
      <c r="J25" s="668"/>
      <c r="K25" s="656"/>
      <c r="L25" s="675"/>
      <c r="M25" s="675"/>
      <c r="N25" s="675"/>
      <c r="O25" s="678"/>
    </row>
    <row r="26" spans="1:15" ht="18.75" customHeight="1" thickBot="1" x14ac:dyDescent="0.25">
      <c r="A26" s="682" t="s">
        <v>280</v>
      </c>
      <c r="B26" s="683"/>
      <c r="C26" s="683"/>
      <c r="D26" s="231"/>
      <c r="E26" s="232"/>
      <c r="F26" s="233"/>
      <c r="G26" s="234"/>
      <c r="H26" s="231"/>
      <c r="I26" s="232"/>
      <c r="J26" s="235"/>
      <c r="K26" s="231"/>
      <c r="L26" s="236"/>
      <c r="M26" s="236"/>
      <c r="N26" s="236"/>
      <c r="O26" s="235"/>
    </row>
    <row r="27" spans="1:15" ht="36" customHeight="1" x14ac:dyDescent="0.2">
      <c r="A27" s="532" t="s">
        <v>281</v>
      </c>
      <c r="B27" s="651" t="s">
        <v>598</v>
      </c>
      <c r="C27" s="665">
        <v>0.55000000000000004</v>
      </c>
      <c r="D27" s="661">
        <v>104414</v>
      </c>
      <c r="E27" s="664">
        <f t="shared" ref="E27:E31" si="2">D27/$D$6</f>
        <v>2.3594325278648563E-3</v>
      </c>
      <c r="F27" s="666" t="s">
        <v>592</v>
      </c>
      <c r="G27" s="669">
        <v>0.55000000000000004</v>
      </c>
      <c r="H27" s="670">
        <v>378635</v>
      </c>
      <c r="I27" s="664">
        <f t="shared" si="1"/>
        <v>8.4025833456055719E-3</v>
      </c>
      <c r="J27" s="666" t="s">
        <v>594</v>
      </c>
      <c r="K27" s="657" t="s">
        <v>582</v>
      </c>
      <c r="L27" s="673" t="s">
        <v>378</v>
      </c>
      <c r="M27" s="673" t="s">
        <v>586</v>
      </c>
      <c r="N27" s="673" t="s">
        <v>13</v>
      </c>
      <c r="O27" s="676" t="s">
        <v>585</v>
      </c>
    </row>
    <row r="28" spans="1:15" ht="33.75" customHeight="1" x14ac:dyDescent="0.2">
      <c r="A28" s="531" t="s">
        <v>599</v>
      </c>
      <c r="B28" s="652"/>
      <c r="C28" s="659"/>
      <c r="D28" s="662"/>
      <c r="E28" s="662"/>
      <c r="F28" s="667"/>
      <c r="G28" s="659"/>
      <c r="H28" s="662"/>
      <c r="I28" s="662"/>
      <c r="J28" s="667"/>
      <c r="K28" s="655"/>
      <c r="L28" s="674"/>
      <c r="M28" s="674"/>
      <c r="N28" s="674"/>
      <c r="O28" s="677"/>
    </row>
    <row r="29" spans="1:15" ht="33" customHeight="1" x14ac:dyDescent="0.2">
      <c r="A29" s="531" t="s">
        <v>687</v>
      </c>
      <c r="B29" s="652"/>
      <c r="C29" s="659"/>
      <c r="D29" s="662"/>
      <c r="E29" s="662"/>
      <c r="F29" s="667"/>
      <c r="G29" s="659"/>
      <c r="H29" s="662"/>
      <c r="I29" s="662"/>
      <c r="J29" s="667"/>
      <c r="K29" s="655"/>
      <c r="L29" s="674"/>
      <c r="M29" s="674"/>
      <c r="N29" s="674"/>
      <c r="O29" s="677"/>
    </row>
    <row r="30" spans="1:15" ht="33" customHeight="1" thickBot="1" x14ac:dyDescent="0.25">
      <c r="A30" s="531" t="s">
        <v>284</v>
      </c>
      <c r="B30" s="653"/>
      <c r="C30" s="660"/>
      <c r="D30" s="663"/>
      <c r="E30" s="663"/>
      <c r="F30" s="668"/>
      <c r="G30" s="660"/>
      <c r="H30" s="663"/>
      <c r="I30" s="663"/>
      <c r="J30" s="668"/>
      <c r="K30" s="656"/>
      <c r="L30" s="675"/>
      <c r="M30" s="675"/>
      <c r="N30" s="675"/>
      <c r="O30" s="678"/>
    </row>
    <row r="31" spans="1:15" ht="31.5" x14ac:dyDescent="0.2">
      <c r="A31" s="533" t="s">
        <v>285</v>
      </c>
      <c r="B31" s="651" t="s">
        <v>597</v>
      </c>
      <c r="C31" s="665">
        <v>0.05</v>
      </c>
      <c r="D31" s="661">
        <v>2685</v>
      </c>
      <c r="E31" s="664">
        <f t="shared" si="2"/>
        <v>6.0672671646686636E-5</v>
      </c>
      <c r="F31" s="666" t="s">
        <v>592</v>
      </c>
      <c r="G31" s="669">
        <v>0.05</v>
      </c>
      <c r="H31" s="670">
        <v>2685</v>
      </c>
      <c r="I31" s="664">
        <f t="shared" si="1"/>
        <v>5.9584920260807795E-5</v>
      </c>
      <c r="J31" s="666" t="s">
        <v>594</v>
      </c>
      <c r="K31" s="657" t="s">
        <v>568</v>
      </c>
      <c r="L31" s="673" t="s">
        <v>378</v>
      </c>
      <c r="M31" s="673" t="s">
        <v>586</v>
      </c>
      <c r="N31" s="673" t="s">
        <v>13</v>
      </c>
      <c r="O31" s="676" t="s">
        <v>381</v>
      </c>
    </row>
    <row r="32" spans="1:15" ht="31.5" x14ac:dyDescent="0.2">
      <c r="A32" s="531" t="s">
        <v>286</v>
      </c>
      <c r="B32" s="652"/>
      <c r="C32" s="659"/>
      <c r="D32" s="662"/>
      <c r="E32" s="662"/>
      <c r="F32" s="667"/>
      <c r="G32" s="659"/>
      <c r="H32" s="662"/>
      <c r="I32" s="662"/>
      <c r="J32" s="667"/>
      <c r="K32" s="655"/>
      <c r="L32" s="674"/>
      <c r="M32" s="674"/>
      <c r="N32" s="674"/>
      <c r="O32" s="677"/>
    </row>
    <row r="33" spans="1:15" ht="36.75" customHeight="1" thickBot="1" x14ac:dyDescent="0.25">
      <c r="A33" s="531" t="s">
        <v>287</v>
      </c>
      <c r="B33" s="653"/>
      <c r="C33" s="660"/>
      <c r="D33" s="663"/>
      <c r="E33" s="663"/>
      <c r="F33" s="668"/>
      <c r="G33" s="660"/>
      <c r="H33" s="663"/>
      <c r="I33" s="663"/>
      <c r="J33" s="668"/>
      <c r="K33" s="656"/>
      <c r="L33" s="675"/>
      <c r="M33" s="675"/>
      <c r="N33" s="675"/>
      <c r="O33" s="678"/>
    </row>
    <row r="34" spans="1:15" ht="17.25" customHeight="1" x14ac:dyDescent="0.2">
      <c r="A34" s="690" t="s">
        <v>252</v>
      </c>
      <c r="B34" s="691"/>
      <c r="C34" s="218"/>
      <c r="D34" s="219"/>
      <c r="E34" s="220"/>
      <c r="F34" s="219"/>
      <c r="G34" s="218"/>
      <c r="H34" s="221"/>
      <c r="I34" s="220"/>
      <c r="J34" s="219"/>
      <c r="K34" s="217"/>
      <c r="L34" s="226"/>
      <c r="M34" s="226"/>
      <c r="N34" s="226"/>
      <c r="O34" s="229"/>
    </row>
    <row r="35" spans="1:15" ht="16.5" thickBot="1" x14ac:dyDescent="0.25">
      <c r="A35" s="642" t="s">
        <v>624</v>
      </c>
      <c r="B35" s="643"/>
      <c r="C35" s="237"/>
      <c r="D35" s="238">
        <v>1317739</v>
      </c>
      <c r="E35" s="239">
        <f t="shared" ref="E35" si="3">D35/$D$6</f>
        <v>2.9776814027200449E-2</v>
      </c>
      <c r="F35" s="240"/>
      <c r="G35" s="237"/>
      <c r="H35" s="238">
        <v>1700000</v>
      </c>
      <c r="I35" s="239">
        <f>H35/$H$6</f>
        <v>3.7726020276861547E-2</v>
      </c>
      <c r="J35" s="223"/>
      <c r="K35" s="222"/>
      <c r="L35" s="227"/>
      <c r="M35" s="227"/>
      <c r="N35" s="227"/>
      <c r="O35" s="230"/>
    </row>
    <row r="36" spans="1:15" ht="15" customHeight="1" x14ac:dyDescent="0.2">
      <c r="A36" s="685" t="s">
        <v>596</v>
      </c>
      <c r="B36" s="686"/>
      <c r="C36" s="686"/>
      <c r="D36" s="686"/>
      <c r="E36" s="686"/>
      <c r="F36" s="686"/>
      <c r="G36" s="686"/>
      <c r="H36" s="686"/>
      <c r="I36" s="686"/>
      <c r="J36" s="686"/>
      <c r="K36" s="687"/>
      <c r="L36" s="687"/>
      <c r="M36" s="687"/>
      <c r="N36" s="687"/>
      <c r="O36" s="687"/>
    </row>
    <row r="37" spans="1:15" x14ac:dyDescent="0.2">
      <c r="A37" s="193"/>
      <c r="H37" s="19"/>
      <c r="I37" s="81"/>
      <c r="J37" s="19"/>
    </row>
    <row r="38" spans="1:15" x14ac:dyDescent="0.2">
      <c r="A38" s="193"/>
      <c r="H38" s="19"/>
      <c r="I38" s="81"/>
      <c r="J38" s="19"/>
    </row>
    <row r="39" spans="1:15" x14ac:dyDescent="0.2">
      <c r="A39" s="193"/>
      <c r="H39" s="19"/>
      <c r="I39" s="81"/>
      <c r="J39" s="19"/>
    </row>
    <row r="40" spans="1:15" x14ac:dyDescent="0.2">
      <c r="A40" s="193"/>
      <c r="H40" s="19"/>
      <c r="I40" s="81"/>
      <c r="J40" s="19"/>
    </row>
    <row r="41" spans="1:15" x14ac:dyDescent="0.2">
      <c r="A41" s="193"/>
      <c r="H41" s="19"/>
      <c r="I41" s="81"/>
      <c r="J41" s="19"/>
    </row>
    <row r="42" spans="1:15" x14ac:dyDescent="0.2">
      <c r="A42" s="193"/>
      <c r="H42" s="19"/>
      <c r="I42" s="81"/>
      <c r="J42" s="19"/>
    </row>
  </sheetData>
  <mergeCells count="81">
    <mergeCell ref="A36:O36"/>
    <mergeCell ref="G11:J11"/>
    <mergeCell ref="A34:B34"/>
    <mergeCell ref="H27:H30"/>
    <mergeCell ref="I27:I30"/>
    <mergeCell ref="J27:J30"/>
    <mergeCell ref="C31:C33"/>
    <mergeCell ref="D31:D33"/>
    <mergeCell ref="E31:E33"/>
    <mergeCell ref="F31:F33"/>
    <mergeCell ref="G31:G33"/>
    <mergeCell ref="H31:H33"/>
    <mergeCell ref="I31:I33"/>
    <mergeCell ref="J31:J33"/>
    <mergeCell ref="C27:C30"/>
    <mergeCell ref="F27:F30"/>
    <mergeCell ref="G27:G30"/>
    <mergeCell ref="F23:F25"/>
    <mergeCell ref="G23:G25"/>
    <mergeCell ref="A13:C13"/>
    <mergeCell ref="A26:C26"/>
    <mergeCell ref="B27:B30"/>
    <mergeCell ref="B20:B22"/>
    <mergeCell ref="B23:B25"/>
    <mergeCell ref="D20:D22"/>
    <mergeCell ref="E20:E22"/>
    <mergeCell ref="C23:C25"/>
    <mergeCell ref="D23:D25"/>
    <mergeCell ref="E23:E25"/>
    <mergeCell ref="D27:D30"/>
    <mergeCell ref="E27:E30"/>
    <mergeCell ref="B14:B19"/>
    <mergeCell ref="H23:H25"/>
    <mergeCell ref="I23:I25"/>
    <mergeCell ref="J23:J25"/>
    <mergeCell ref="L23:L25"/>
    <mergeCell ref="M23:M25"/>
    <mergeCell ref="L31:L33"/>
    <mergeCell ref="M31:M33"/>
    <mergeCell ref="N31:N33"/>
    <mergeCell ref="O31:O33"/>
    <mergeCell ref="N23:N25"/>
    <mergeCell ref="O23:O25"/>
    <mergeCell ref="L27:L30"/>
    <mergeCell ref="M27:M30"/>
    <mergeCell ref="N27:N30"/>
    <mergeCell ref="O27:O30"/>
    <mergeCell ref="I20:I22"/>
    <mergeCell ref="L14:L19"/>
    <mergeCell ref="M14:M19"/>
    <mergeCell ref="O14:O19"/>
    <mergeCell ref="N14:N19"/>
    <mergeCell ref="I14:I19"/>
    <mergeCell ref="J14:J19"/>
    <mergeCell ref="L20:L22"/>
    <mergeCell ref="M20:M22"/>
    <mergeCell ref="N20:N22"/>
    <mergeCell ref="O20:O22"/>
    <mergeCell ref="J20:J22"/>
    <mergeCell ref="F20:F22"/>
    <mergeCell ref="G20:G22"/>
    <mergeCell ref="H20:H22"/>
    <mergeCell ref="G14:G19"/>
    <mergeCell ref="H14:H19"/>
    <mergeCell ref="F14:F19"/>
    <mergeCell ref="A4:B7"/>
    <mergeCell ref="I4:N7"/>
    <mergeCell ref="A35:B35"/>
    <mergeCell ref="C4:D4"/>
    <mergeCell ref="G4:H4"/>
    <mergeCell ref="C11:F11"/>
    <mergeCell ref="B31:B33"/>
    <mergeCell ref="K14:K19"/>
    <mergeCell ref="K20:K22"/>
    <mergeCell ref="K23:K25"/>
    <mergeCell ref="K27:K30"/>
    <mergeCell ref="K31:K33"/>
    <mergeCell ref="C14:C19"/>
    <mergeCell ref="D14:D19"/>
    <mergeCell ref="E14:E19"/>
    <mergeCell ref="C20:C22"/>
  </mergeCells>
  <conditionalFormatting sqref="B27:D27 D26:F26 B14:D14 F14 F27 B20:D20 B23:D23 B31:D31 F20 F23 F31 D13:F13">
    <cfRule type="expression" dxfId="34" priority="36" stopIfTrue="1">
      <formula>$A13="O"</formula>
    </cfRule>
    <cfRule type="expression" dxfId="33" priority="37" stopIfTrue="1">
      <formula>$A13="S"</formula>
    </cfRule>
  </conditionalFormatting>
  <conditionalFormatting sqref="B27:D27 D26:F26 B14:D14 F14 F27 B20:D20 B23:D23 B31:D31 F20 F23 F31 D13:F13">
    <cfRule type="expression" dxfId="32" priority="38">
      <formula>$A13="O"</formula>
    </cfRule>
    <cfRule type="expression" dxfId="31" priority="39">
      <formula>$A13="S"</formula>
    </cfRule>
    <cfRule type="expression" dxfId="30" priority="40">
      <formula>$A13="G"</formula>
    </cfRule>
  </conditionalFormatting>
  <conditionalFormatting sqref="A13:A33">
    <cfRule type="expression" dxfId="29" priority="31" stopIfTrue="1">
      <formula>$A13="O"</formula>
    </cfRule>
    <cfRule type="expression" dxfId="28" priority="32" stopIfTrue="1">
      <formula>$A13="S"</formula>
    </cfRule>
  </conditionalFormatting>
  <conditionalFormatting sqref="A13:A33">
    <cfRule type="expression" dxfId="27" priority="33">
      <formula>$A13="O"</formula>
    </cfRule>
    <cfRule type="expression" dxfId="26" priority="34">
      <formula>$A13="S"</formula>
    </cfRule>
    <cfRule type="expression" dxfId="25" priority="35">
      <formula>$A13="G"</formula>
    </cfRule>
  </conditionalFormatting>
  <conditionalFormatting sqref="J20">
    <cfRule type="expression" dxfId="24" priority="26" stopIfTrue="1">
      <formula>$A20="O"</formula>
    </cfRule>
    <cfRule type="expression" dxfId="23" priority="27" stopIfTrue="1">
      <formula>$A20="S"</formula>
    </cfRule>
  </conditionalFormatting>
  <conditionalFormatting sqref="J20">
    <cfRule type="expression" dxfId="22" priority="28">
      <formula>$A20="O"</formula>
    </cfRule>
    <cfRule type="expression" dxfId="21" priority="29">
      <formula>$A20="S"</formula>
    </cfRule>
    <cfRule type="expression" dxfId="20" priority="30">
      <formula>$A20="G"</formula>
    </cfRule>
  </conditionalFormatting>
  <conditionalFormatting sqref="J23">
    <cfRule type="expression" dxfId="19" priority="21" stopIfTrue="1">
      <formula>$A23="O"</formula>
    </cfRule>
    <cfRule type="expression" dxfId="18" priority="22" stopIfTrue="1">
      <formula>$A23="S"</formula>
    </cfRule>
  </conditionalFormatting>
  <conditionalFormatting sqref="J23">
    <cfRule type="expression" dxfId="17" priority="23">
      <formula>$A23="O"</formula>
    </cfRule>
    <cfRule type="expression" dxfId="16" priority="24">
      <formula>$A23="S"</formula>
    </cfRule>
    <cfRule type="expression" dxfId="15" priority="25">
      <formula>$A23="G"</formula>
    </cfRule>
  </conditionalFormatting>
  <conditionalFormatting sqref="J27">
    <cfRule type="expression" dxfId="14" priority="16" stopIfTrue="1">
      <formula>$A27="O"</formula>
    </cfRule>
    <cfRule type="expression" dxfId="13" priority="17" stopIfTrue="1">
      <formula>$A27="S"</formula>
    </cfRule>
  </conditionalFormatting>
  <conditionalFormatting sqref="J27">
    <cfRule type="expression" dxfId="12" priority="18">
      <formula>$A27="O"</formula>
    </cfRule>
    <cfRule type="expression" dxfId="11" priority="19">
      <formula>$A27="S"</formula>
    </cfRule>
    <cfRule type="expression" dxfId="10" priority="20">
      <formula>$A27="G"</formula>
    </cfRule>
  </conditionalFormatting>
  <conditionalFormatting sqref="J31">
    <cfRule type="expression" dxfId="9" priority="11" stopIfTrue="1">
      <formula>$A31="O"</formula>
    </cfRule>
    <cfRule type="expression" dxfId="8" priority="12" stopIfTrue="1">
      <formula>$A31="S"</formula>
    </cfRule>
  </conditionalFormatting>
  <conditionalFormatting sqref="J31">
    <cfRule type="expression" dxfId="7" priority="13">
      <formula>$A31="O"</formula>
    </cfRule>
    <cfRule type="expression" dxfId="6" priority="14">
      <formula>$A31="S"</formula>
    </cfRule>
    <cfRule type="expression" dxfId="5" priority="15">
      <formula>$A31="G"</formula>
    </cfRule>
  </conditionalFormatting>
  <conditionalFormatting sqref="J14">
    <cfRule type="expression" dxfId="4" priority="1" stopIfTrue="1">
      <formula>$A14="O"</formula>
    </cfRule>
    <cfRule type="expression" dxfId="3" priority="2" stopIfTrue="1">
      <formula>$A14="S"</formula>
    </cfRule>
  </conditionalFormatting>
  <conditionalFormatting sqref="J14">
    <cfRule type="expression" dxfId="2" priority="3">
      <formula>$A14="O"</formula>
    </cfRule>
    <cfRule type="expression" dxfId="1" priority="4">
      <formula>$A14="S"</formula>
    </cfRule>
    <cfRule type="expression" dxfId="0" priority="5">
      <formula>$A14="G"</formula>
    </cfRule>
  </conditionalFormatting>
  <pageMargins left="0.5" right="0.5" top="0.75" bottom="0.45" header="0.3" footer="0.3"/>
  <pageSetup paperSize="5" scale="47" fitToHeight="0" pageOrder="overThenDown" orientation="landscape" r:id="rId1"/>
  <headerFooter>
    <oddHeader>&amp;C&amp;"Arial,Bold"&amp;14&amp;UComprehensive Strategic Plan Summary
&amp;"Arial,Regular"&amp;12&amp;U(Study Step 1: Agency Legal Directives, Plan and Resources; and Study Step 2: Performance)</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Options'!$C$23:$C$24</xm:f>
          </x14:formula1>
          <xm:sqref>N14 N20 N23 N26:N27 N31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topLeftCell="A7" workbookViewId="0">
      <selection activeCell="C12" sqref="C12"/>
    </sheetView>
  </sheetViews>
  <sheetFormatPr defaultColWidth="9.140625" defaultRowHeight="12.75" x14ac:dyDescent="0.2"/>
  <cols>
    <col min="1" max="1" width="44" style="97" bestFit="1" customWidth="1"/>
    <col min="2" max="2" width="9.140625" style="97"/>
    <col min="3" max="3" width="36.140625" style="97" customWidth="1"/>
    <col min="4" max="4" width="9.140625" style="97"/>
    <col min="5" max="5" width="37.42578125" style="97" customWidth="1"/>
    <col min="6" max="16384" width="9.140625" style="97"/>
  </cols>
  <sheetData>
    <row r="1" spans="1:5" x14ac:dyDescent="0.2">
      <c r="A1" s="96" t="s">
        <v>205</v>
      </c>
      <c r="C1" s="96" t="s">
        <v>206</v>
      </c>
      <c r="E1" s="96" t="s">
        <v>239</v>
      </c>
    </row>
    <row r="2" spans="1:5" x14ac:dyDescent="0.2">
      <c r="A2" s="98" t="s">
        <v>16</v>
      </c>
      <c r="C2" s="98" t="s">
        <v>207</v>
      </c>
      <c r="E2" s="98" t="s">
        <v>238</v>
      </c>
    </row>
    <row r="3" spans="1:5" x14ac:dyDescent="0.2">
      <c r="A3" s="97" t="s">
        <v>10</v>
      </c>
      <c r="C3" s="97" t="s">
        <v>208</v>
      </c>
      <c r="E3" s="97" t="s">
        <v>13</v>
      </c>
    </row>
    <row r="4" spans="1:5" x14ac:dyDescent="0.2">
      <c r="A4" s="97" t="s">
        <v>11</v>
      </c>
      <c r="C4" s="97" t="s">
        <v>209</v>
      </c>
      <c r="E4" s="97" t="s">
        <v>14</v>
      </c>
    </row>
    <row r="5" spans="1:5" x14ac:dyDescent="0.2">
      <c r="C5" s="97" t="s">
        <v>210</v>
      </c>
      <c r="E5" s="97" t="s">
        <v>246</v>
      </c>
    </row>
    <row r="6" spans="1:5" x14ac:dyDescent="0.2">
      <c r="A6" s="98" t="s">
        <v>17</v>
      </c>
    </row>
    <row r="7" spans="1:5" x14ac:dyDescent="0.2">
      <c r="A7" s="97" t="s">
        <v>211</v>
      </c>
      <c r="C7" s="99" t="s">
        <v>212</v>
      </c>
      <c r="E7" s="98" t="s">
        <v>240</v>
      </c>
    </row>
    <row r="8" spans="1:5" x14ac:dyDescent="0.2">
      <c r="A8" s="97" t="s">
        <v>213</v>
      </c>
      <c r="C8" s="73" t="s">
        <v>2</v>
      </c>
      <c r="E8" s="97" t="s">
        <v>13</v>
      </c>
    </row>
    <row r="9" spans="1:5" x14ac:dyDescent="0.2">
      <c r="A9" s="97" t="s">
        <v>214</v>
      </c>
      <c r="C9" s="73" t="s">
        <v>3</v>
      </c>
      <c r="E9" s="97" t="s">
        <v>14</v>
      </c>
    </row>
    <row r="10" spans="1:5" x14ac:dyDescent="0.2">
      <c r="C10" s="73" t="s">
        <v>4</v>
      </c>
      <c r="E10" s="97" t="s">
        <v>246</v>
      </c>
    </row>
    <row r="11" spans="1:5" x14ac:dyDescent="0.2">
      <c r="A11" s="98" t="s">
        <v>215</v>
      </c>
      <c r="C11" s="73" t="s">
        <v>12</v>
      </c>
    </row>
    <row r="12" spans="1:5" x14ac:dyDescent="0.2">
      <c r="A12" s="97" t="s">
        <v>13</v>
      </c>
      <c r="E12" s="98" t="s">
        <v>241</v>
      </c>
    </row>
    <row r="13" spans="1:5" x14ac:dyDescent="0.2">
      <c r="A13" s="97" t="s">
        <v>14</v>
      </c>
      <c r="C13" s="99" t="s">
        <v>216</v>
      </c>
      <c r="E13" s="97" t="s">
        <v>13</v>
      </c>
    </row>
    <row r="14" spans="1:5" x14ac:dyDescent="0.2">
      <c r="C14" s="73" t="s">
        <v>9</v>
      </c>
      <c r="E14" s="97" t="s">
        <v>14</v>
      </c>
    </row>
    <row r="15" spans="1:5" x14ac:dyDescent="0.2">
      <c r="A15" s="98" t="s">
        <v>217</v>
      </c>
      <c r="C15" s="73" t="s">
        <v>248</v>
      </c>
      <c r="E15" s="97" t="s">
        <v>246</v>
      </c>
    </row>
    <row r="16" spans="1:5" x14ac:dyDescent="0.2">
      <c r="A16" s="97" t="s">
        <v>229</v>
      </c>
      <c r="C16" s="73" t="s">
        <v>249</v>
      </c>
    </row>
    <row r="17" spans="1:5" x14ac:dyDescent="0.2">
      <c r="A17" s="97" t="s">
        <v>218</v>
      </c>
      <c r="C17" s="97" t="s">
        <v>250</v>
      </c>
      <c r="E17" s="98" t="s">
        <v>242</v>
      </c>
    </row>
    <row r="18" spans="1:5" x14ac:dyDescent="0.2">
      <c r="A18" s="97" t="s">
        <v>219</v>
      </c>
      <c r="C18" s="97" t="s">
        <v>251</v>
      </c>
      <c r="E18" s="97" t="s">
        <v>243</v>
      </c>
    </row>
    <row r="19" spans="1:5" x14ac:dyDescent="0.2">
      <c r="A19" s="97" t="s">
        <v>14</v>
      </c>
      <c r="E19" s="97" t="s">
        <v>244</v>
      </c>
    </row>
    <row r="20" spans="1:5" x14ac:dyDescent="0.2">
      <c r="E20" s="97" t="s">
        <v>245</v>
      </c>
    </row>
    <row r="21" spans="1:5" x14ac:dyDescent="0.2">
      <c r="A21" s="96" t="s">
        <v>220</v>
      </c>
      <c r="C21" s="96" t="s">
        <v>224</v>
      </c>
      <c r="E21" s="97" t="s">
        <v>246</v>
      </c>
    </row>
    <row r="22" spans="1:5" x14ac:dyDescent="0.2">
      <c r="A22" s="98" t="s">
        <v>221</v>
      </c>
      <c r="C22" s="100" t="s">
        <v>225</v>
      </c>
    </row>
    <row r="23" spans="1:5" x14ac:dyDescent="0.2">
      <c r="A23" s="97" t="s">
        <v>13</v>
      </c>
      <c r="C23" s="101" t="s">
        <v>13</v>
      </c>
    </row>
    <row r="24" spans="1:5" x14ac:dyDescent="0.2">
      <c r="A24" s="97" t="s">
        <v>14</v>
      </c>
      <c r="C24" s="101" t="s">
        <v>14</v>
      </c>
    </row>
    <row r="25" spans="1:5" x14ac:dyDescent="0.2">
      <c r="C25" s="101"/>
    </row>
    <row r="26" spans="1:5" x14ac:dyDescent="0.2">
      <c r="A26" s="98" t="s">
        <v>222</v>
      </c>
      <c r="C26" s="101"/>
    </row>
    <row r="27" spans="1:5" x14ac:dyDescent="0.2">
      <c r="A27" s="97" t="s">
        <v>13</v>
      </c>
      <c r="C27" s="100"/>
    </row>
    <row r="28" spans="1:5" x14ac:dyDescent="0.2">
      <c r="A28" s="97" t="s">
        <v>14</v>
      </c>
      <c r="C28" s="102" t="s">
        <v>29</v>
      </c>
    </row>
    <row r="29" spans="1:5" x14ac:dyDescent="0.2">
      <c r="C29" s="101" t="s">
        <v>253</v>
      </c>
    </row>
    <row r="30" spans="1:5" x14ac:dyDescent="0.2">
      <c r="A30" s="98" t="s">
        <v>223</v>
      </c>
      <c r="C30" s="101" t="s">
        <v>254</v>
      </c>
    </row>
    <row r="31" spans="1:5" x14ac:dyDescent="0.2">
      <c r="A31" s="97" t="s">
        <v>13</v>
      </c>
      <c r="C31" s="101"/>
    </row>
    <row r="32" spans="1:5" x14ac:dyDescent="0.2">
      <c r="A32" s="97" t="s">
        <v>14</v>
      </c>
      <c r="C32" s="102" t="s">
        <v>47</v>
      </c>
    </row>
    <row r="33" spans="1:3" x14ac:dyDescent="0.2">
      <c r="C33" s="101" t="s">
        <v>10</v>
      </c>
    </row>
    <row r="34" spans="1:3" x14ac:dyDescent="0.2">
      <c r="A34" s="98" t="s">
        <v>226</v>
      </c>
      <c r="C34" s="101" t="s">
        <v>11</v>
      </c>
    </row>
    <row r="35" spans="1:3" x14ac:dyDescent="0.2">
      <c r="A35" s="97" t="s">
        <v>13</v>
      </c>
      <c r="C35" s="101" t="s">
        <v>255</v>
      </c>
    </row>
    <row r="36" spans="1:3" x14ac:dyDescent="0.2">
      <c r="A36" s="97" t="s">
        <v>14</v>
      </c>
      <c r="C36" s="101"/>
    </row>
    <row r="37" spans="1:3" ht="63.75" x14ac:dyDescent="0.2">
      <c r="C37" s="102" t="s">
        <v>167</v>
      </c>
    </row>
    <row r="38" spans="1:3" x14ac:dyDescent="0.2">
      <c r="A38" s="98" t="s">
        <v>227</v>
      </c>
      <c r="C38" s="101" t="s">
        <v>256</v>
      </c>
    </row>
    <row r="39" spans="1:3" x14ac:dyDescent="0.2">
      <c r="A39" s="97" t="s">
        <v>13</v>
      </c>
      <c r="C39" s="101" t="s">
        <v>257</v>
      </c>
    </row>
    <row r="40" spans="1:3" x14ac:dyDescent="0.2">
      <c r="A40" s="97" t="s">
        <v>14</v>
      </c>
      <c r="C40" s="101"/>
    </row>
    <row r="41" spans="1:3" ht="25.5" x14ac:dyDescent="0.2">
      <c r="C41" s="102" t="s">
        <v>168</v>
      </c>
    </row>
    <row r="42" spans="1:3" x14ac:dyDescent="0.2">
      <c r="A42" s="98" t="s">
        <v>228</v>
      </c>
      <c r="C42" s="101" t="s">
        <v>258</v>
      </c>
    </row>
    <row r="43" spans="1:3" x14ac:dyDescent="0.2">
      <c r="A43" s="97" t="s">
        <v>13</v>
      </c>
      <c r="C43" s="101" t="s">
        <v>259</v>
      </c>
    </row>
    <row r="44" spans="1:3" x14ac:dyDescent="0.2">
      <c r="A44" s="97" t="s">
        <v>14</v>
      </c>
      <c r="C44" s="101"/>
    </row>
    <row r="46" spans="1:3" x14ac:dyDescent="0.2">
      <c r="A46" s="98" t="s">
        <v>230</v>
      </c>
    </row>
    <row r="47" spans="1:3" x14ac:dyDescent="0.2">
      <c r="A47" s="97" t="s">
        <v>231</v>
      </c>
    </row>
    <row r="48" spans="1:3" x14ac:dyDescent="0.2">
      <c r="A48" s="97" t="s">
        <v>232</v>
      </c>
    </row>
    <row r="49" spans="1:1" ht="25.5" x14ac:dyDescent="0.2">
      <c r="A49" s="97" t="s">
        <v>233</v>
      </c>
    </row>
  </sheetData>
  <pageMargins left="0.25" right="0.25" top="0.75" bottom="0.75" header="0.3" footer="0.3"/>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Laws</vt:lpstr>
      <vt:lpstr>Deliverables</vt:lpstr>
      <vt:lpstr>Deliverables - Potential Harm</vt:lpstr>
      <vt:lpstr>Organizational Units</vt:lpstr>
      <vt:lpstr>ComprehensiveStrategic Finances</vt:lpstr>
      <vt:lpstr>Performance Measures</vt:lpstr>
      <vt:lpstr>Strategic Plan Summary</vt:lpstr>
      <vt:lpstr>Drop Down Options</vt:lpstr>
      <vt:lpstr>AgencyName</vt:lpstr>
      <vt:lpstr>Eval</vt:lpstr>
      <vt:lpstr>PartnerEntityType</vt:lpstr>
      <vt:lpstr>Laws!Print_Area</vt:lpstr>
      <vt:lpstr>'Organizational Units'!Print_Area</vt:lpstr>
      <vt:lpstr>'Performance Measures'!Print_Area</vt:lpstr>
      <vt:lpstr>'ComprehensiveStrategic Finances'!Print_Titles</vt:lpstr>
      <vt:lpstr>Deliverables!Print_Titles</vt:lpstr>
      <vt:lpstr>'Deliverables - Potential Harm'!Print_Titles</vt:lpstr>
      <vt:lpstr>Laws!Print_Titles</vt:lpstr>
      <vt:lpstr>'Organizational Units'!Print_Titles</vt:lpstr>
      <vt:lpstr>'Performance Measures'!Print_Titles</vt:lpstr>
      <vt:lpstr>'Strategic Plan Summary'!Print_Titles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2018-04-23T18:44:58Z</dcterms:modified>
</cp:coreProperties>
</file>